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55" tabRatio="400" firstSheet="3" activeTab="4"/>
  </bookViews>
  <sheets>
    <sheet name="Data administrasi" sheetId="1" r:id="rId1"/>
    <sheet name="Data Uji" sheetId="2" r:id="rId2"/>
    <sheet name="Data Mentah" sheetId="3" r:id="rId3"/>
    <sheet name="Citra dan Label" sheetId="4" r:id="rId4"/>
    <sheet name="Survey paparan &amp; Pengesahan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HVL1">#REF!</definedName>
    <definedName name="_NAG3" hidden="1">{#N/A,#N/A,FALSE,"Unit Assemb";#N/A,#N/A,FALSE,"Collimator";#N/A,#N/A,FALSE,"Focus-Resol";#N/A,#N/A,FALSE,"kVp";#N/A,#N/A,FALSE,"HVL";#N/A,#N/A,FALSE,"AEC";#N/A,#N/A,FALSE,"Density";#N/A,#N/A,FALSE,"ScreenUnif(18x24)";#N/A,#N/A,FALSE,"Dose";#N/A,#N/A,FALSE,"ImageQual";#N/A,#N/A,FALSE,"ArtifactEval"}</definedName>
    <definedName name="AccreditationNumber">#REF!</definedName>
    <definedName name="array_1">#REF!</definedName>
    <definedName name="Chamber">#REF!</definedName>
    <definedName name="ControlNumber">#REF!</definedName>
    <definedName name="Customer_Ref_No.">#REF!</definedName>
    <definedName name="d_1">#REF!</definedName>
    <definedName name="d_2">#REF!</definedName>
    <definedName name="d_3">#REF!</definedName>
    <definedName name="d_4">#REF!</definedName>
    <definedName name="Date">#REF!</definedName>
    <definedName name="DCF">#REF!</definedName>
    <definedName name="DoseTitle">#REF!</definedName>
    <definedName name="Electrometer">#REF!</definedName>
    <definedName name="Employee">#REF!</definedName>
    <definedName name="EntDose_1">#REF!</definedName>
    <definedName name="EntDose_2">#REF!</definedName>
    <definedName name="EntDose_3">#REF!</definedName>
    <definedName name="EntDose_4">#REF!</definedName>
    <definedName name="Examiner">'[2]ID Details'!$C$23</definedName>
    <definedName name="Facility">#REF!</definedName>
    <definedName name="FCD_2">'[3]PROT_4A'!#REF!</definedName>
    <definedName name="FCD_m">'[4]HVL'!#REF!</definedName>
    <definedName name="FDD_cont">#REF!</definedName>
    <definedName name="FFD_cont">#REF!</definedName>
    <definedName name="FFD_Mag">#REF!</definedName>
    <definedName name="FilmCassettes">#REF!</definedName>
    <definedName name="FilmManufacturer">#REF!</definedName>
    <definedName name="FilmType">#REF!</definedName>
    <definedName name="FinishTime">#REF!</definedName>
    <definedName name="G_1">#REF!</definedName>
    <definedName name="G_2">#REF!</definedName>
    <definedName name="G_3">#REF!</definedName>
    <definedName name="G_4">#REF!</definedName>
    <definedName name="Gen_Man">'[2]ID Details'!$C$19</definedName>
    <definedName name="Gen_Model">'[2]ID Details'!$D$19</definedName>
    <definedName name="HVL">'[5]PROT_1C'!$E$208</definedName>
    <definedName name="HVL_1">#REF!</definedName>
    <definedName name="HVL_2">#REF!</definedName>
    <definedName name="HVL_3">#REF!</definedName>
    <definedName name="HVL_4">#REF!</definedName>
    <definedName name="HVL_Mo_Mo">#REF!</definedName>
    <definedName name="HVL_Mo_Rh">#REF!</definedName>
    <definedName name="HVL_Rh_Rh">#REF!</definedName>
    <definedName name="kVL">'[5]PROT_1C'!$E$208</definedName>
    <definedName name="kVlset">'[5]PROT_1C'!$A$205</definedName>
    <definedName name="kVp_1">#REF!</definedName>
    <definedName name="kVp_2">#REF!</definedName>
    <definedName name="kVp_3">#REF!</definedName>
    <definedName name="kVp_4">#REF!</definedName>
    <definedName name="LargeFocus">#REF!</definedName>
    <definedName name="Licence_Number">#REF!</definedName>
    <definedName name="mA">'[5]PROT_1C'!$F$205</definedName>
    <definedName name="Manufacturer">#REF!</definedName>
    <definedName name="mAs">'[5]PROT_1C'!$E$205</definedName>
    <definedName name="MaxCCChoices">#REF!</definedName>
    <definedName name="MaxkVChoices">#REF!</definedName>
    <definedName name="MaxTubekV">#REF!</definedName>
    <definedName name="MeterModel">#REF!</definedName>
    <definedName name="MGD_1">#REF!</definedName>
    <definedName name="MGD_2">#REF!</definedName>
    <definedName name="MGD_3">#REF!</definedName>
    <definedName name="MGD_4">#REF!</definedName>
    <definedName name="mGy">#REF!</definedName>
    <definedName name="Milliseconds">#REF!</definedName>
    <definedName name="Mo_Mo_Dose_Factor">#REF!</definedName>
    <definedName name="Mo_Rh_Dose_Factor">#REF!</definedName>
    <definedName name="Model">#REF!</definedName>
    <definedName name="mR">#REF!</definedName>
    <definedName name="Owner">'[6]ID Details'!#REF!</definedName>
    <definedName name="PhoneNumber">#REF!</definedName>
    <definedName name="PositionTitle">#REF!</definedName>
    <definedName name="Possession_Licensee">#REF!</definedName>
    <definedName name="_xlnm.Print_Area" localSheetId="0">'Data administrasi'!$A$1:$Q$70</definedName>
    <definedName name="_xlnm.Print_Area" localSheetId="1">'Data Uji'!$A$1:$K$210</definedName>
    <definedName name="_xlnm.Print_Area" localSheetId="4">'Survey paparan &amp; Pengesahan'!$A$1:$M$48</definedName>
    <definedName name="ProcessorManufacturer">#REF!</definedName>
    <definedName name="ProcessorModel">#REF!</definedName>
    <definedName name="Rh_Rh_Dose_Factor">#REF!</definedName>
    <definedName name="Room_ID">'[2]ID Details'!$C$15</definedName>
    <definedName name="RoomID">#REF!</definedName>
    <definedName name="ScreenManufacturer">#REF!</definedName>
    <definedName name="ScreenModel">#REF!</definedName>
    <definedName name="SDD">#REF!</definedName>
    <definedName name="Seconds">#REF!</definedName>
    <definedName name="SerialNumber">#REF!</definedName>
    <definedName name="Set_mA">'[4]HVL'!#REF!</definedName>
    <definedName name="ShowCredits">[1]!ShowCredits</definedName>
    <definedName name="ShowCredits1">[1]!ShowCredits1</definedName>
    <definedName name="ShowCredits2">[1]!ShowCredits2</definedName>
    <definedName name="showcredits3">[1]!showcredits3</definedName>
    <definedName name="ShowGamma">[1]!ShowGamma</definedName>
    <definedName name="ShowGamma1">[1]!ShowGamma1</definedName>
    <definedName name="ShowGamma2">[1]!ShowGamma2</definedName>
    <definedName name="SmallFocus">#REF!</definedName>
    <definedName name="StartTime">#REF!</definedName>
    <definedName name="Table_Chamber">#REF!</definedName>
    <definedName name="TarFil_1">#REF!</definedName>
    <definedName name="TarFil_2">#REF!</definedName>
    <definedName name="TarFil_3">#REF!</definedName>
    <definedName name="TarFil_4">#REF!</definedName>
    <definedName name="TarFil_range">#REF!</definedName>
    <definedName name="TimeTitle">#REF!</definedName>
    <definedName name="Tissue_range">#REF!</definedName>
    <definedName name="Tube_Ins_Mod">'[2]ID Details'!#REF!</definedName>
    <definedName name="Tube_Ins_SN">'[2]ID Details'!#REF!</definedName>
    <definedName name="TubeSerialNumber">#REF!</definedName>
    <definedName name="tuf">#REF!</definedName>
    <definedName name="UnitTypes">#REF!</definedName>
    <definedName name="Version">#REF!</definedName>
    <definedName name="wrn.ACR._.1999._.Report." hidden="1">{#N/A,#N/A,FALSE,"Equip Eval";#N/A,#N/A,FALSE,"Collimation";#N/A,#N/A,FALSE,"Resolution";#N/A,#N/A,FALSE,"AEC";#N/A,#N/A,FALSE,"Unif Screen";#N/A,#N/A,FALSE,"Artifacts";#N/A,#N/A,FALSE,"Image Quality";#N/A,#N/A,FALSE,"kVp";#N/A,#N/A,FALSE,"HVL";#N/A,#N/A,FALSE,"Dose";#N/A,#N/A,FALSE,"Viewbox";#N/A,#N/A,FALSE,"Summary"}</definedName>
    <definedName name="wrn.ACR._.Data._.Recording._.Forms." hidden="1">{#N/A,#N/A,FALSE,"Unit Assemb";#N/A,#N/A,FALSE,"Collimator";#N/A,#N/A,FALSE,"Focus-Resol";#N/A,#N/A,FALSE,"kVp";#N/A,#N/A,FALSE,"HVL";#N/A,#N/A,FALSE,"AEC";#N/A,#N/A,FALSE,"Density";#N/A,#N/A,FALSE,"ScreenUnif(18x24)";#N/A,#N/A,FALSE,"Dose";#N/A,#N/A,FALSE,"ImageQual";#N/A,#N/A,FALSE,"ArtifactEval"}</definedName>
    <definedName name="wrn.EPA_NAR_E01." hidden="1">{#N/A,#N/A,TRUE,"Executive Sum";#N/A,#N/A,TRUE,"NAR Summary ";#N/A,#N/A,TRUE,"EPA CoC";#N/A,#N/A,TRUE,"1. Unit Assemb";#N/A,#N/A,TRUE,"2. Collimator ";#N/A,#N/A,TRUE,"3. Focus-Resol";#N/A,#N/A,TRUE,"4. kVp";#N/A,#N/A,TRUE,"5.HVL ";#N/A,#N/A,TRUE,"6. AEC ";#N/A,#N/A,TRUE,"7. ScreenUnif(18x24) ";#N/A,#N/A,TRUE,"8.Dose ";#N/A,#N/A,TRUE,"9.ImageQual ";#N/A,#N/A,TRUE,"10. ArtifactEval";#N/A,#N/A,TRUE,"11. Reproduc";#N/A,#N/A,TRUE,"17.Leakage";#N/A,#N/A,TRUE,"18. Luminance"}</definedName>
    <definedName name="wrn.NAR._.Report._.2001." hidden="1">{#N/A,#N/A,TRUE,"Executive Sum";#N/A,#N/A,TRUE,"NAG Summary ";#N/A,#N/A,TRUE,"EPA Summary- f2k";#N/A,#N/A,TRUE,"Unit Assemb";#N/A,#N/A,TRUE,"Collimator";#N/A,#N/A,TRUE,"Focus-Resol";#N/A,#N/A,TRUE,"kVp";#N/A,#N/A,TRUE,"HVL (3)";#N/A,#N/A,TRUE,"AEC ";#N/A,#N/A,TRUE,"Density ";#N/A,#N/A,TRUE,"Density Graph";#N/A,#N/A,TRUE,"ScreenUnif(18x24) ";#N/A,#N/A,TRUE,"Dose ";#N/A,#N/A,TRUE,"ImageQual ";#N/A,#N/A,TRUE,"ArtifactEval";#N/A,#N/A,TRUE,"Reproduc";#N/A,#N/A,TRUE,"Leakage";#N/A,#N/A,TRUE,"Luminance"}</definedName>
    <definedName name="wrn.NAR._.Temp." hidden="1">{#N/A,#N/A,TRUE,"Executive Sum";#N/A,#N/A,TRUE,"NAG Summary ";#N/A,#N/A,TRUE,"EPA Summary- f2k";#N/A,#N/A,TRUE,"Unit Assemb";#N/A,#N/A,TRUE,"Collimator";#N/A,#N/A,TRUE,"Focus-Resol";#N/A,#N/A,TRUE,"kVp";#N/A,#N/A,TRUE,"HVL (3)";#N/A,#N/A,TRUE,"AEC ";#N/A,#N/A,TRUE,"Density1";#N/A,#N/A,TRUE,"Density Graph";#N/A,#N/A,TRUE,"Dose ";#N/A,#N/A,TRUE,"ImageQual ";#N/A,#N/A,TRUE,"ArtifactEval ";#N/A,#N/A,TRUE,"Reproduc";#N/A,#N/A,TRUE,"Leakage";#N/A,#N/A,TRUE,"Luminance  "}</definedName>
    <definedName name="wrn.RACR._.Report." hidden="1">{#N/A,#N/A,TRUE,"RACR Test Summary";#N/A,#N/A,TRUE,"RACR 1. Survey Details etc.";#N/A,#N/A,TRUE,"RACR 2. Collimation Assesment";#N/A,#N/A,TRUE,"RACR 3. System Resolution";#N/A,#N/A,TRUE,"RACR 4. kVp Accuracy &amp; Repro.";#N/A,#N/A,TRUE,"RACR 5. Beam Quality";#N/A,#N/A,TRUE,"RACR 6. AEC";#N/A,#N/A,TRUE,"RACR 6b. Density Control";#N/A,#N/A,TRUE,"RACR 7. Unif. of Screen Speed";#N/A,#N/A,TRUE,"RACR 8. Breast Dose";#N/A,#N/A,TRUE,"RACR 9. Image Quality";#N/A,#N/A,TRUE,"RACR 10. Artefact Evaluation"}</definedName>
    <definedName name="wrn.RACR_EPA_F01." hidden="1">{#N/A,#N/A,TRUE,"Executive Sum";#N/A,#N/A,TRUE,"RACR Summ2 ";#N/A,#N/A,TRUE,"EPA CoC";#N/A,#N/A,TRUE,"1. Unit Assemb";#N/A,#N/A,TRUE,"2. Collimator ";#N/A,#N/A,TRUE,"3. Focus-Resol";#N/A,#N/A,TRUE,"4. kVp";#N/A,#N/A,TRUE,"5. HVL ";#N/A,#N/A,TRUE,"6. AEC ";#N/A,#N/A,TRUE,"6B. Density ";#N/A,#N/A,TRUE,"Density Graph";#N/A,#N/A,TRUE,"7. Screen Unif ";#N/A,#N/A,TRUE,"8.Dose ";#N/A,#N/A,TRUE,"9. ImageQual ";#N/A,#N/A,TRUE,"10. ArtifactEval";#N/A,#N/A,TRUE,"11. Reproduc";#N/A,#N/A,TRUE,"17.Leakage";#N/A,#N/A,TRUE,"18.Luminance  "}</definedName>
  </definedNames>
  <calcPr fullCalcOnLoad="1"/>
</workbook>
</file>

<file path=xl/sharedStrings.xml><?xml version="1.0" encoding="utf-8"?>
<sst xmlns="http://schemas.openxmlformats.org/spreadsheetml/2006/main" count="671" uniqueCount="356">
  <si>
    <t>LAPORAN HASIL UJI KESESUAIAN</t>
  </si>
  <si>
    <t>PESAWAT SINAR-X RADIOGRAFI UMUM</t>
  </si>
  <si>
    <t>A.</t>
  </si>
  <si>
    <t>DATA ADMINISTRASI</t>
  </si>
  <si>
    <t>Nomor izin pesawat</t>
  </si>
  <si>
    <t>:</t>
  </si>
  <si>
    <t>…………</t>
  </si>
  <si>
    <t>Pemegang Izin</t>
  </si>
  <si>
    <t>Instansi</t>
  </si>
  <si>
    <t>PT. Proteindo Karya Sehat</t>
  </si>
  <si>
    <t>Alamat</t>
  </si>
  <si>
    <t>RS. Mitra Keluarga Bekasi, Jl. Jend. A. Yani, Kayuringin</t>
  </si>
  <si>
    <t>Bekasi</t>
  </si>
  <si>
    <t>,</t>
  </si>
  <si>
    <t>Telepon / fax</t>
  </si>
  <si>
    <t>/</t>
  </si>
  <si>
    <t>………….</t>
  </si>
  <si>
    <t>Nama PPR/ No. SIB</t>
  </si>
  <si>
    <t>Lokasi unit</t>
  </si>
  <si>
    <t>Tanggal uji</t>
  </si>
  <si>
    <t>Nomor Laporan Hasil Uji</t>
  </si>
  <si>
    <t>B.</t>
  </si>
  <si>
    <t>DATA KONFIGURASI PESAWAT</t>
  </si>
  <si>
    <t>1.</t>
  </si>
  <si>
    <t>Jenis Pesarat</t>
  </si>
  <si>
    <t>Radiografi Umum [Terpasang Tetap]</t>
  </si>
  <si>
    <t>Radiografi Umum [Mobile]</t>
  </si>
  <si>
    <t>Radiografi Umum [Portable]</t>
  </si>
  <si>
    <t>2.</t>
  </si>
  <si>
    <t>Generator/panel kendali</t>
  </si>
  <si>
    <t>a.</t>
  </si>
  <si>
    <t>Pabrikan/merk</t>
  </si>
  <si>
    <t>b.</t>
  </si>
  <si>
    <t>Model/tipe</t>
  </si>
  <si>
    <t>c.</t>
  </si>
  <si>
    <t>Nomor seri</t>
  </si>
  <si>
    <t>d.</t>
  </si>
  <si>
    <t>Tahun pembuatan</t>
  </si>
  <si>
    <t>e.</t>
  </si>
  <si>
    <t>Tipe generator</t>
  </si>
  <si>
    <t>1 pulsa</t>
  </si>
  <si>
    <t>2 pulsa</t>
  </si>
  <si>
    <t>capacitor disc.</t>
  </si>
  <si>
    <t>6/12 pulsa</t>
  </si>
  <si>
    <t>Med/HF</t>
  </si>
  <si>
    <t>f.</t>
  </si>
  <si>
    <t>Kapasitas maksimum</t>
  </si>
  <si>
    <t>kVp</t>
  </si>
  <si>
    <t>mA</t>
  </si>
  <si>
    <t>s</t>
  </si>
  <si>
    <t>mAs</t>
  </si>
  <si>
    <t>g.</t>
  </si>
  <si>
    <t>mA kontinu</t>
  </si>
  <si>
    <t>terbaca</t>
  </si>
  <si>
    <r>
      <t>*Nilai mA kontinu (</t>
    </r>
    <r>
      <rPr>
        <i/>
        <sz val="11"/>
        <color indexed="10"/>
        <rFont val="Calibri"/>
        <family val="2"/>
      </rPr>
      <t xml:space="preserve">continuous current) diisi </t>
    </r>
    <r>
      <rPr>
        <sz val="11"/>
        <color indexed="10"/>
        <rFont val="Calibri"/>
        <family val="2"/>
      </rPr>
      <t xml:space="preserve">sesuai spek generator </t>
    </r>
  </si>
  <si>
    <t>h.</t>
  </si>
  <si>
    <t>Alarm penyinaran</t>
  </si>
  <si>
    <t>audio</t>
  </si>
  <si>
    <t>visual</t>
  </si>
  <si>
    <t>*Nilai mA kontinu  dikosongkan bila tidak tercantum pada plat atau manual generator</t>
  </si>
  <si>
    <t>i.</t>
  </si>
  <si>
    <t>Tombol penyinaran</t>
  </si>
  <si>
    <t>panel</t>
  </si>
  <si>
    <t>kabel</t>
  </si>
  <si>
    <t>di luar ruangan</t>
  </si>
  <si>
    <t>3.</t>
  </si>
  <si>
    <t>Wadah tabung</t>
  </si>
  <si>
    <t>…………..</t>
  </si>
  <si>
    <t>……………</t>
  </si>
  <si>
    <t>Filter bawaan/inheren</t>
  </si>
  <si>
    <t>mm Al</t>
  </si>
  <si>
    <t>pada</t>
  </si>
  <si>
    <t>Penanda titik fokus</t>
  </si>
  <si>
    <t>ada</t>
  </si>
  <si>
    <t>4.</t>
  </si>
  <si>
    <t>Tabung insersi</t>
  </si>
  <si>
    <t>Ukuran fokal spot</t>
  </si>
  <si>
    <t>kecil:</t>
  </si>
  <si>
    <t>mm</t>
  </si>
  <si>
    <t>besar:</t>
  </si>
  <si>
    <t>Rating maksimum</t>
  </si>
  <si>
    <t>5.</t>
  </si>
  <si>
    <t>Kolimator berkas cahaya</t>
  </si>
  <si>
    <t>mA/s</t>
  </si>
  <si>
    <t>Filter tambahan</t>
  </si>
  <si>
    <t>mm Al ekuivalen</t>
  </si>
  <si>
    <t>SID* minimum</t>
  </si>
  <si>
    <t>cm</t>
  </si>
  <si>
    <t>* SID : jarak focus-receptor (kaset)</t>
  </si>
  <si>
    <t>6.</t>
  </si>
  <si>
    <t>Mode Penyinaran</t>
  </si>
  <si>
    <t>AEC</t>
  </si>
  <si>
    <t>tersedia</t>
  </si>
  <si>
    <t>digunakan</t>
  </si>
  <si>
    <t>Seting mA , s</t>
  </si>
  <si>
    <t xml:space="preserve">mAs </t>
  </si>
  <si>
    <t>7.</t>
  </si>
  <si>
    <t>Sistem Pencitraan</t>
  </si>
  <si>
    <t>CR</t>
  </si>
  <si>
    <t>DR</t>
  </si>
  <si>
    <t>Film</t>
  </si>
  <si>
    <t>C.</t>
  </si>
  <si>
    <t>DATA MEKANIK PESAWAT</t>
  </si>
  <si>
    <t>Arah tabung-bucky (mounting)</t>
  </si>
  <si>
    <t>dinding</t>
  </si>
  <si>
    <t>lantai</t>
  </si>
  <si>
    <t>langit-langit</t>
  </si>
  <si>
    <t>Kondisi dudukan tabung</t>
  </si>
  <si>
    <t>eksposi 'off'</t>
  </si>
  <si>
    <t>tidak stabil/berubah sendiri</t>
  </si>
  <si>
    <t>ekposi 'on'</t>
  </si>
  <si>
    <t>tidak stabil</t>
  </si>
  <si>
    <t>bergetar/bersuara</t>
  </si>
  <si>
    <t>Pergerakan bucky</t>
  </si>
  <si>
    <t>dapat mengikuti pergerakan tabung dengan baik</t>
  </si>
  <si>
    <t>DATA UJI</t>
  </si>
  <si>
    <t>PENJELASAN FORM UJI</t>
  </si>
  <si>
    <t>Kolimasi Berkas Sinar-X</t>
  </si>
  <si>
    <t>Iluminasi</t>
  </si>
  <si>
    <t xml:space="preserve">     Alat Ukur</t>
  </si>
  <si>
    <t>SID (cm)</t>
  </si>
  <si>
    <t xml:space="preserve">     Lapangan</t>
  </si>
  <si>
    <t>25 cm x 25 cm</t>
  </si>
  <si>
    <t>Titik ukur</t>
  </si>
  <si>
    <t>Pengukuran (Lux)</t>
  </si>
  <si>
    <t>Rerata (Lux)</t>
  </si>
  <si>
    <t>Cahaya latar (Lux)</t>
  </si>
  <si>
    <t>FK</t>
  </si>
  <si>
    <t>Hasil Uji (Lux)</t>
  </si>
  <si>
    <t>Nilai lolos uji</t>
  </si>
  <si>
    <t>Area 1</t>
  </si>
  <si>
    <t>≥ 100 lux</t>
  </si>
  <si>
    <r>
      <t xml:space="preserve">* No.area berdasarkan posisi Anoda-Katoda: </t>
    </r>
    <r>
      <rPr>
        <sz val="10"/>
        <color indexed="10"/>
        <rFont val="Arial"/>
        <family val="2"/>
      </rPr>
      <t>area 1 &amp; 3 di sisi Anoda</t>
    </r>
    <r>
      <rPr>
        <b/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dan </t>
    </r>
    <r>
      <rPr>
        <sz val="10"/>
        <color indexed="10"/>
        <rFont val="Arial"/>
        <family val="2"/>
      </rPr>
      <t>area 2 &amp; 4 di sisi Katoda</t>
    </r>
  </si>
  <si>
    <t>Area 2</t>
  </si>
  <si>
    <t>Area 3</t>
  </si>
  <si>
    <t>Area 4</t>
  </si>
  <si>
    <t>Iluminasi Lolos?</t>
  </si>
  <si>
    <t>Selisih lapangan kolimasi dengan berkas sinar-X</t>
  </si>
  <si>
    <t>kVp-set</t>
  </si>
  <si>
    <t>mAs-set</t>
  </si>
  <si>
    <t>Lap. (cm)</t>
  </si>
  <si>
    <t>Kesesuaian</t>
  </si>
  <si>
    <t>Tepi lap. cahaya (cm)</t>
  </si>
  <si>
    <t>Tepi lap. sinar-X (cm)</t>
  </si>
  <si>
    <r>
      <t>|∆</t>
    </r>
    <r>
      <rPr>
        <vertAlign val="subscript"/>
        <sz val="10"/>
        <rFont val="Arial"/>
        <family val="2"/>
      </rPr>
      <t>1</t>
    </r>
    <r>
      <rPr>
        <sz val="9"/>
        <rFont val="Arial"/>
        <family val="2"/>
      </rPr>
      <t>| + |∆</t>
    </r>
    <r>
      <rPr>
        <vertAlign val="subscript"/>
        <sz val="10"/>
        <rFont val="Arial"/>
        <family val="2"/>
      </rPr>
      <t>2</t>
    </r>
    <r>
      <rPr>
        <sz val="9"/>
        <rFont val="Arial"/>
        <family val="2"/>
      </rPr>
      <t>|                   (% SID)</t>
    </r>
  </si>
  <si>
    <t>∆X + ∆Y             (% SID)</t>
  </si>
  <si>
    <r>
      <t>X</t>
    </r>
    <r>
      <rPr>
        <vertAlign val="subscript"/>
        <sz val="11"/>
        <rFont val="Arial"/>
        <family val="2"/>
      </rPr>
      <t>1</t>
    </r>
  </si>
  <si>
    <t>∆X dan ∆Y ≤2% SID,      |∆X|+|∆Y| ≤3% SID</t>
  </si>
  <si>
    <r>
      <t xml:space="preserve">* Bila ada 2 (dua) ukuran fokus, </t>
    </r>
    <r>
      <rPr>
        <sz val="10"/>
        <color indexed="10"/>
        <rFont val="Arial"/>
        <family val="2"/>
      </rPr>
      <t>uji hanya dilakukan untuk fokus besar</t>
    </r>
  </si>
  <si>
    <r>
      <t>X</t>
    </r>
    <r>
      <rPr>
        <vertAlign val="subscript"/>
        <sz val="11"/>
        <rFont val="Arial"/>
        <family val="2"/>
      </rPr>
      <t>2</t>
    </r>
  </si>
  <si>
    <r>
      <t xml:space="preserve">* Posisi tepi berdasarkan posisi Anoda-Katoda: </t>
    </r>
    <r>
      <rPr>
        <sz val="10"/>
        <color indexed="10"/>
        <rFont val="Arial"/>
        <family val="2"/>
      </rPr>
      <t>X1 di sisi Anoda,</t>
    </r>
    <r>
      <rPr>
        <sz val="10"/>
        <color indexed="8"/>
        <rFont val="Arial"/>
        <family val="2"/>
      </rPr>
      <t xml:space="preserve"> dan </t>
    </r>
    <r>
      <rPr>
        <sz val="10"/>
        <color indexed="10"/>
        <rFont val="Arial"/>
        <family val="2"/>
      </rPr>
      <t>X2 di sisi Katoda</t>
    </r>
    <r>
      <rPr>
        <sz val="10"/>
        <color indexed="8"/>
        <rFont val="Arial"/>
        <family val="2"/>
      </rPr>
      <t xml:space="preserve">. </t>
    </r>
  </si>
  <si>
    <r>
      <t>Y</t>
    </r>
    <r>
      <rPr>
        <vertAlign val="subscript"/>
        <sz val="11"/>
        <rFont val="Arial"/>
        <family val="2"/>
      </rPr>
      <t>1</t>
    </r>
  </si>
  <si>
    <t>* Hasil uji harus disertai citra film kolimasi, dikirim dalam bentuk soft file dengan format pdf atau image (jpg, dll)</t>
  </si>
  <si>
    <r>
      <t>Y</t>
    </r>
    <r>
      <rPr>
        <vertAlign val="subscript"/>
        <sz val="11"/>
        <rFont val="Arial"/>
        <family val="2"/>
      </rPr>
      <t>2</t>
    </r>
  </si>
  <si>
    <t>Kolimasi Lolos?</t>
  </si>
  <si>
    <t>Ketegaklurusan berkas sinar-X</t>
  </si>
  <si>
    <t>Ketegaklurusan</t>
  </si>
  <si>
    <t>Hasil ukur (°)</t>
  </si>
  <si>
    <t>3°</t>
  </si>
  <si>
    <t>Ketegaklurusan Lolos?</t>
  </si>
  <si>
    <t>Generator dan Tabung Sinar-X</t>
  </si>
  <si>
    <t>Uji akurasi tegangan (kVp) dan informasi data dosis keluaran radiasi</t>
  </si>
  <si>
    <t>Alat Ukur</t>
  </si>
  <si>
    <t>fokus</t>
  </si>
  <si>
    <t>besar</t>
  </si>
  <si>
    <t>mA-set</t>
  </si>
  <si>
    <t>luas lapangan</t>
  </si>
  <si>
    <t>s-set</t>
  </si>
  <si>
    <t>kVp-acuan</t>
  </si>
  <si>
    <t>No</t>
  </si>
  <si>
    <t>kVp-ukur</t>
  </si>
  <si>
    <t>error (%)</t>
  </si>
  <si>
    <t>uGy</t>
  </si>
  <si>
    <t>uGy/mAs</t>
  </si>
  <si>
    <t>Grafik Output vs kVp</t>
  </si>
  <si>
    <t>e max ≤ 10%</t>
  </si>
  <si>
    <r>
      <t xml:space="preserve">* Bila ada 2 (dua) ukuran fokus, </t>
    </r>
    <r>
      <rPr>
        <sz val="10"/>
        <color indexed="10"/>
        <rFont val="Calibri"/>
        <family val="2"/>
      </rPr>
      <t>uji hanya dilakukan untuk fokus besar</t>
    </r>
  </si>
  <si>
    <t xml:space="preserve">* Nilai kVp-acuan (di kolom A) untuk seting ideal, variasi kVp pengujian disesuaikan panel dan kemampuan pesawat </t>
  </si>
  <si>
    <r>
      <t xml:space="preserve">* Uji dilakukan untuk minimal 5 variasi kVp, dengan step </t>
    </r>
    <r>
      <rPr>
        <sz val="10"/>
        <color indexed="8"/>
        <rFont val="Calibri"/>
        <family val="2"/>
      </rPr>
      <t>±</t>
    </r>
    <r>
      <rPr>
        <sz val="10"/>
        <color indexed="8"/>
        <rFont val="Calibri"/>
        <family val="2"/>
      </rPr>
      <t xml:space="preserve"> 10 kV</t>
    </r>
  </si>
  <si>
    <t>* Selain kVp, hasil ukur kerma (dosis) udara juga dapat terbaca, agar ikut dicatat dalam tabel dengan satuan uGy (micro-Gray)</t>
  </si>
  <si>
    <t>* Grafik Output vs kVp hanya untuk info karakteristik ouput pesawat, tidak mempengaruhi hasil uji</t>
  </si>
  <si>
    <t>* Kotak grafik tidak perlu diisi/diubah, akan menampilkan grafik secara otomatis sesuai isian hasil uji</t>
  </si>
  <si>
    <t>e max</t>
  </si>
  <si>
    <t>Akurasi kV Lolos?</t>
  </si>
  <si>
    <t>informasi dosis keluaran pada ... kVp</t>
  </si>
  <si>
    <t>Uji akurasi waktu penyinaran</t>
  </si>
  <si>
    <t>ms-acuan</t>
  </si>
  <si>
    <t>ms-set</t>
  </si>
  <si>
    <t>ms-ukur</t>
  </si>
  <si>
    <t>Grafik Output vs ms</t>
  </si>
  <si>
    <t>* Untuk rating tabung rendah, mA bisa diseting 100. Nilai seting mA harus fix  untuk semua variasi ms</t>
  </si>
  <si>
    <t>* Uji dilakukan untuk minimal 5 variasi ms</t>
  </si>
  <si>
    <t>* Hasil ukur kerma (dosis) udara juga terbaca, agar ikut dicatat dalam tabel dengan satuan uGy (micro-Gray)</t>
  </si>
  <si>
    <t>* Grafik Output vs ms hanya untuk info lineritas pesawat, tidak mempengaruhi hasil uji</t>
  </si>
  <si>
    <t>* Tampilan grafik tidak perlu diisi/diubah, akan menyesuaikan secara otomatis dengan isian hasil uji</t>
  </si>
  <si>
    <t>Akurasi waktu Lolos?</t>
  </si>
  <si>
    <t>Uji linearitas keluaran radiasi</t>
  </si>
  <si>
    <t>a. Jika mA dan s dapat diatur</t>
  </si>
  <si>
    <t>mA-acuan</t>
  </si>
  <si>
    <t>CL</t>
  </si>
  <si>
    <t>Grafik Output vs mA</t>
  </si>
  <si>
    <r>
      <t xml:space="preserve">* Bila ada 2 (dua) ukuran fokus, </t>
    </r>
    <r>
      <rPr>
        <sz val="11"/>
        <color indexed="10"/>
        <rFont val="Calibri"/>
        <family val="2"/>
      </rPr>
      <t>uji linearitas harus dilakukan untuk semua fokus</t>
    </r>
  </si>
  <si>
    <t>CL ≤ 0,1</t>
  </si>
  <si>
    <t>* Nilai s harus fix dan tidak boleh berubah untuk semua variasi mA</t>
  </si>
  <si>
    <t>* Uji dilakukan untuk minimal 3 variasi mA untuk masing-masing fokus</t>
  </si>
  <si>
    <t>* Grafik Output vs mA hanya untuk info lineritas pesawat, tidak mempengaruhi hasil uji</t>
  </si>
  <si>
    <t>* Hasil kVp-ukur juga terbaca, agar ikut dicatat dalam tabel untuk mengetahui pengaruh variasi mA terhadap akurasi kVp</t>
  </si>
  <si>
    <t>kecil</t>
  </si>
  <si>
    <t>uG</t>
  </si>
  <si>
    <t>CL max</t>
  </si>
  <si>
    <t>Linearitas Lolos?</t>
  </si>
  <si>
    <t>b. Jika mA dan s tidak dapat diatur</t>
  </si>
  <si>
    <t>Uji reproduksibilitas tegangan puncak (kVp), waktu penyinaran (s), dan dosis (mGy)</t>
  </si>
  <si>
    <t>No.</t>
  </si>
  <si>
    <t>kV</t>
  </si>
  <si>
    <t>* Cukup jelas</t>
  </si>
  <si>
    <t>Repro kV lolos?</t>
  </si>
  <si>
    <t>Repro waktu lolos?</t>
  </si>
  <si>
    <t>Repro dosis lolos?</t>
  </si>
  <si>
    <t>Rerata</t>
  </si>
  <si>
    <t>Std</t>
  </si>
  <si>
    <t>CV</t>
  </si>
  <si>
    <t>CV ≤ 0,05</t>
  </si>
  <si>
    <t xml:space="preserve">Uji kualitas berkas sinar-X </t>
  </si>
  <si>
    <t>Setting</t>
  </si>
  <si>
    <t xml:space="preserve">Filter tambahan (mm Al) </t>
  </si>
  <si>
    <t>Hasil ukur (mm Al)</t>
  </si>
  <si>
    <t>Nilai lolos uji (mm Al)</t>
  </si>
  <si>
    <t>≥ 2,1</t>
  </si>
  <si>
    <t>*Filter tambahan harus seminimal mungkin. Bila tidak bisa mencapai 0 mmAl, maka filter tambahan dapat dianggap permanen.</t>
  </si>
  <si>
    <t>(dilepas)</t>
  </si>
  <si>
    <t>≥ 2,3</t>
  </si>
  <si>
    <r>
      <t xml:space="preserve">* nilai HVL yang dicantumkan adalah nilai HVL pada </t>
    </r>
    <r>
      <rPr>
        <b/>
        <sz val="10"/>
        <color indexed="8"/>
        <rFont val="Calibri"/>
        <family val="2"/>
      </rPr>
      <t>tegangan terbaca</t>
    </r>
    <r>
      <rPr>
        <sz val="10"/>
        <color indexed="8"/>
        <rFont val="Calibri"/>
        <family val="2"/>
      </rPr>
      <t xml:space="preserve"> 70 kV dan 80 kV</t>
    </r>
  </si>
  <si>
    <t>…</t>
  </si>
  <si>
    <t>(permanen)</t>
  </si>
  <si>
    <t>Uji kebocoran wadah tabung</t>
  </si>
  <si>
    <r>
      <t xml:space="preserve">a. Jika mA dan s dapat diatur, maka yang dicatat adalah </t>
    </r>
    <r>
      <rPr>
        <b/>
        <sz val="10"/>
        <rFont val="Arial"/>
        <family val="2"/>
      </rPr>
      <t>Laju Paparan</t>
    </r>
  </si>
  <si>
    <t>Kondisi</t>
  </si>
  <si>
    <t>Posisi</t>
  </si>
  <si>
    <t>Laju paparan max (μGy/jam)</t>
  </si>
  <si>
    <t xml:space="preserve">Terkoreksi </t>
  </si>
  <si>
    <t>Nilai lolos uji (mGy/jam)</t>
  </si>
  <si>
    <t>(μGy/jam)</t>
  </si>
  <si>
    <t>(mGy/jam)</t>
  </si>
  <si>
    <t>kVp set</t>
  </si>
  <si>
    <t>Kanan</t>
  </si>
  <si>
    <t xml:space="preserve">≤ 1 </t>
  </si>
  <si>
    <t>*Seting kVp disesuaikan kondisi pesawat, sebagai acuan seting adalah kVp maks di panel dikurangi 10 kV</t>
  </si>
  <si>
    <t>kVp max</t>
  </si>
  <si>
    <t>Depan</t>
  </si>
  <si>
    <r>
      <t>*Untuk rating tabung rendah (</t>
    </r>
    <r>
      <rPr>
        <sz val="10"/>
        <color indexed="8"/>
        <rFont val="Calibri"/>
        <family val="2"/>
      </rPr>
      <t>≤</t>
    </r>
    <r>
      <rPr>
        <sz val="10"/>
        <color indexed="8"/>
        <rFont val="Calibri"/>
        <family val="2"/>
      </rPr>
      <t>100 mA pada 100 kVp)</t>
    </r>
    <r>
      <rPr>
        <sz val="10"/>
        <color indexed="8"/>
        <rFont val="Calibri"/>
        <family val="2"/>
      </rPr>
      <t xml:space="preserve">, kVp set antara 90-100 kV </t>
    </r>
  </si>
  <si>
    <t>mA set</t>
  </si>
  <si>
    <t>Kiri</t>
  </si>
  <si>
    <t>*Bila dapat diseting, waktu uji (s) minimal = 0,5 s</t>
  </si>
  <si>
    <t>s set</t>
  </si>
  <si>
    <t>Atas</t>
  </si>
  <si>
    <t>* Nilai mA kontinu jika tidak terdapat dalam spesifikasi pesawat, maka dapat menggunakan pendekatan sesuai NCRP49 dimana untuk kVmax 100 kVp maka digunakan arus kontinu 5 mA, 125 kVp menggunakan 4 mA dan 150 kVp menggunakan 3,3 mA</t>
  </si>
  <si>
    <t>Belakang</t>
  </si>
  <si>
    <r>
      <t xml:space="preserve">b. Jika mA dan s tidak dapat diatur (mode mAs), maka yang diukur adalah nilai </t>
    </r>
    <r>
      <rPr>
        <b/>
        <sz val="10"/>
        <rFont val="Arial"/>
        <family val="2"/>
      </rPr>
      <t>Paparan</t>
    </r>
    <r>
      <rPr>
        <sz val="10"/>
        <rFont val="Arial"/>
        <family val="2"/>
      </rPr>
      <t xml:space="preserve"> BUKAN Laju</t>
    </r>
  </si>
  <si>
    <t>Paparan terukur (μGy)</t>
  </si>
  <si>
    <t>Kebocoran max (mGy/jam)</t>
  </si>
  <si>
    <t>Kebocoran Lolos?</t>
  </si>
  <si>
    <t>8.</t>
  </si>
  <si>
    <t>Kendali paparan otomatis (AEC)</t>
  </si>
  <si>
    <t>a. Timer Darurat</t>
  </si>
  <si>
    <t>mode/setting</t>
  </si>
  <si>
    <t>Timer (s)</t>
  </si>
  <si>
    <t>otomatis</t>
  </si>
  <si>
    <t>Lolos?</t>
  </si>
  <si>
    <t>mA tinggi</t>
  </si>
  <si>
    <t>b. Densitas standar dan Uniformitas</t>
  </si>
  <si>
    <t>tutup kolimator dengan 21 mmAl atau 2 mm Cu</t>
  </si>
  <si>
    <t>Untuk AEC yang memiliki 3 sensor</t>
  </si>
  <si>
    <t>Sensor AEC</t>
  </si>
  <si>
    <t>Terukur</t>
  </si>
  <si>
    <t>Deviasi</t>
  </si>
  <si>
    <t>Indeks paparan</t>
  </si>
  <si>
    <t>Indeks Paparan</t>
  </si>
  <si>
    <t>1 aktif,  2 dan 3 non aktif</t>
  </si>
  <si>
    <t>2 aktif, 1 dan 3 non aktif</t>
  </si>
  <si>
    <t>3 aktif, 1 dan 2 non aktif</t>
  </si>
  <si>
    <t>1 dan 2 aktif, 3 non aktif</t>
  </si>
  <si>
    <t>1 dan 3 aktif, 2 non aktif</t>
  </si>
  <si>
    <t>2 dan 3 aktif, 1 non aktif</t>
  </si>
  <si>
    <t>Deviasi maksimum</t>
  </si>
  <si>
    <t>Untuk AEC yang memiliki 5 sensor</t>
  </si>
  <si>
    <t>1 aktif, lainnya non aktif</t>
  </si>
  <si>
    <t>2 aktif, lainnya non aktif</t>
  </si>
  <si>
    <t>3 aktif, lainnya non aktif</t>
  </si>
  <si>
    <t>4 aktif, lainnya non aktif</t>
  </si>
  <si>
    <t>5 aktif, lainnya non aktif</t>
  </si>
  <si>
    <t>Densitas standar lolos?</t>
  </si>
  <si>
    <t>c. Penjejakan</t>
  </si>
  <si>
    <t>Variasi ketebalan fantom (tegangan tetap)</t>
  </si>
  <si>
    <t>Ketebalan Fantom</t>
  </si>
  <si>
    <t>Tercatat</t>
  </si>
  <si>
    <t>10  cm</t>
  </si>
  <si>
    <t>14 cm</t>
  </si>
  <si>
    <t>20 cm</t>
  </si>
  <si>
    <t>24 cm</t>
  </si>
  <si>
    <t>Penjejakan ketebalan lolos?</t>
  </si>
  <si>
    <t>Variasi tegangan (pada ketebalan fantom=20 cm)</t>
  </si>
  <si>
    <t>Tegangan (kVp)</t>
  </si>
  <si>
    <t>Penjejakan tegangan lolos?</t>
  </si>
  <si>
    <t>Kombinasi kVp dan ketebalan fantom (opsional)</t>
  </si>
  <si>
    <t>kVp dan tebal fantom</t>
  </si>
  <si>
    <t>60 kVp dan 10 cm</t>
  </si>
  <si>
    <t>60 kVp dan 15 cm</t>
  </si>
  <si>
    <t>80 kVp dan 15 cm</t>
  </si>
  <si>
    <t>80 kVp dan 20 cm</t>
  </si>
  <si>
    <t>100 kVp dan 15 cm</t>
  </si>
  <si>
    <t>100 kVp dan 20 cm</t>
  </si>
  <si>
    <t>120 kVp dan 15 cm</t>
  </si>
  <si>
    <t>120 kVp dan 25 cm</t>
  </si>
  <si>
    <t>Penjejakan kombinasi tegangan &amp; tebal lolos?</t>
  </si>
  <si>
    <t>d. Waktu respon minimum</t>
  </si>
  <si>
    <t>pengurangan fantom</t>
  </si>
  <si>
    <t>waktu (ms)</t>
  </si>
  <si>
    <t>*fantom yang telah disusun di kurangi satu per satu dan di catat waktunya</t>
  </si>
  <si>
    <t>*pengurangan fantom dihentikan setelah waktu menunjukkan nilai konstan (tidak berubah)</t>
  </si>
  <si>
    <r>
      <t>t</t>
    </r>
    <r>
      <rPr>
        <sz val="8"/>
        <rFont val="Arial"/>
        <family val="2"/>
      </rPr>
      <t>respon min</t>
    </r>
    <r>
      <rPr>
        <sz val="10"/>
        <rFont val="Arial"/>
        <family val="2"/>
      </rPr>
      <t xml:space="preserve"> (mS)</t>
    </r>
  </si>
  <si>
    <t>waktu respon minimum lolos?</t>
  </si>
  <si>
    <t>PAPARAN RADIASI HAMBUR</t>
  </si>
  <si>
    <t>Ruang Penyinaran</t>
  </si>
  <si>
    <t>Lokasi Pengukuran</t>
  </si>
  <si>
    <t>Dinding</t>
  </si>
  <si>
    <t>Paparan (uGy/jam)</t>
  </si>
  <si>
    <t>Nama ruang</t>
  </si>
  <si>
    <t>Tebal dinding</t>
  </si>
  <si>
    <t>Material</t>
  </si>
  <si>
    <t>Panjang</t>
  </si>
  <si>
    <t>m</t>
  </si>
  <si>
    <t>* gunakan fantom atau air dalam ember/galon sebagai penghambur.</t>
  </si>
  <si>
    <t>Lebar</t>
  </si>
  <si>
    <r>
      <t xml:space="preserve">* gunakan faktor eksposi </t>
    </r>
    <r>
      <rPr>
        <b/>
        <sz val="11"/>
        <color indexed="8"/>
        <rFont val="Calibri"/>
        <family val="2"/>
      </rPr>
      <t>klinis maksimum</t>
    </r>
    <r>
      <rPr>
        <sz val="11"/>
        <color theme="1"/>
        <rFont val="Calibri"/>
        <family val="2"/>
      </rPr>
      <t>, misal Lumbal lateral.</t>
    </r>
  </si>
  <si>
    <t>Tinggi</t>
  </si>
  <si>
    <t>* pengukuran 30 cm dari sisi luar tembok ruang penyinaran</t>
  </si>
  <si>
    <t>set kV</t>
  </si>
  <si>
    <t>set mAs</t>
  </si>
  <si>
    <t>Bawah</t>
  </si>
  <si>
    <t>Denah:</t>
  </si>
  <si>
    <t>ALAT UJI DAN ALAT UKUR</t>
  </si>
  <si>
    <t>Nama alat uji dan alat ukur</t>
  </si>
  <si>
    <t>Merk</t>
  </si>
  <si>
    <t>Tipe &amp; Nomor seri</t>
  </si>
  <si>
    <t>Tanggal kalibrasi</t>
  </si>
  <si>
    <t>DATA PENGUJI</t>
  </si>
  <si>
    <t>Lembaga Uji Kesesuaian</t>
  </si>
  <si>
    <t>..........................................................................</t>
  </si>
  <si>
    <t>Nama Penguji Berkualifikasi</t>
  </si>
  <si>
    <t>........................................</t>
  </si>
  <si>
    <t>Manajer Teknis/Penyelia</t>
  </si>
  <si>
    <t>.........................................</t>
  </si>
  <si>
    <t>Penjamin Mutu</t>
  </si>
  <si>
    <t>Pembuat Laporan</t>
  </si>
  <si>
    <t>Penguji</t>
  </si>
</sst>
</file>

<file path=xl/styles.xml><?xml version="1.0" encoding="utf-8"?>
<styleSheet xmlns="http://schemas.openxmlformats.org/spreadsheetml/2006/main">
  <numFmts count="23">
    <numFmt numFmtId="5" formatCode="Rp#,##0_);(Rp#,##0)"/>
    <numFmt numFmtId="6" formatCode="Rp#,##0_);[Red](Rp#,##0)"/>
    <numFmt numFmtId="7" formatCode="Rp#,##0.00_);(Rp#,##0.00)"/>
    <numFmt numFmtId="8" formatCode="Rp#,##0.00_);[Red](Rp#,##0.00)"/>
    <numFmt numFmtId="42" formatCode="_(* #,##0.00_);_(* (#,##0.00);_(* &quot;-&quot;??_);_(@_)"/>
    <numFmt numFmtId="41" formatCode="_(* #,##0_);_(* (#,##0);_(* &quot;-&quot;_);_(@_)"/>
    <numFmt numFmtId="44" formatCode="_(Rp* #,##0.00_);_(Rp* (#,##0.00);_(Rp* &quot;-&quot;??_);_(@_)"/>
    <numFmt numFmtId="43" formatCode="_(Rp* #,##0_);_(Rp* (#,##0);_(Rp* &quot;-&quot;_);_(@_)"/>
    <numFmt numFmtId="23" formatCode="Rp#,##0_);(Rp#,##0)"/>
    <numFmt numFmtId="24" formatCode="Rp#,##0_);[Red](Rp#,##0)"/>
    <numFmt numFmtId="25" formatCode="Rp#,##0.00_);(Rp#,##0.00)"/>
    <numFmt numFmtId="26" formatCode="Rp#,##0.00_);[Red](Rp#,##0.00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&quot;$&quot;#,##0\ ;\(&quot;$&quot;#,##0\)"/>
    <numFmt numFmtId="181" formatCode="_(* #,##0.0_);_(* \(#,##0.0\);_(* &quot;-&quot;_);_(@_)"/>
    <numFmt numFmtId="182" formatCode="0.0%"/>
    <numFmt numFmtId="183" formatCode="_(* #,##0.00_);_(* \(#,##0.00\);_(* &quot;-&quot;_);_(@_)"/>
    <numFmt numFmtId="184" formatCode="_(* #,##0.000_);_(* \(#,##0.000\);_(* &quot;-&quot;_);_(@_)"/>
    <numFmt numFmtId="185" formatCode="0.0"/>
    <numFmt numFmtId="186" formatCode="0.0000"/>
  </numFmts>
  <fonts count="85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b/>
      <sz val="6"/>
      <color indexed="8"/>
      <name val="Calibri"/>
      <family val="2"/>
    </font>
    <font>
      <sz val="10"/>
      <color indexed="10"/>
      <name val="Calibri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vertAlign val="subscript"/>
      <sz val="10"/>
      <name val="Arial"/>
      <family val="2"/>
    </font>
    <font>
      <vertAlign val="subscript"/>
      <sz val="11"/>
      <name val="Arial"/>
      <family val="2"/>
    </font>
    <font>
      <b/>
      <sz val="10"/>
      <color indexed="8"/>
      <name val="Calibri"/>
      <family val="2"/>
    </font>
    <font>
      <i/>
      <sz val="11"/>
      <color indexed="10"/>
      <name val="Calibri"/>
      <family val="2"/>
    </font>
    <font>
      <b/>
      <sz val="8"/>
      <color indexed="8"/>
      <name val="Calibri"/>
      <family val="0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1"/>
      <color rgb="FFFF0000"/>
      <name val="Arial"/>
      <family val="2"/>
    </font>
    <font>
      <b/>
      <sz val="16"/>
      <color theme="1"/>
      <name val="Calibri"/>
      <family val="2"/>
    </font>
    <font>
      <b/>
      <sz val="6"/>
      <color rgb="FF000000"/>
      <name val="Calibri"/>
      <family val="2"/>
    </font>
    <font>
      <sz val="10"/>
      <color rgb="FFFF0000"/>
      <name val="Calibri"/>
      <family val="2"/>
    </font>
    <font>
      <sz val="11"/>
      <color rgb="FFC00000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E6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D3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5D9F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/>
      <right style="thin"/>
      <top/>
      <bottom/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/>
      <right style="thin">
        <color rgb="FF000000"/>
      </right>
      <top>
        <color indexed="63"/>
      </top>
      <bottom>
        <color indexed="8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hair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3" borderId="1" applyNumberFormat="0" applyAlignment="0" applyProtection="0"/>
    <xf numFmtId="0" fontId="56" fillId="0" borderId="2" applyNumberFormat="0" applyFill="0" applyAlignment="0" applyProtection="0"/>
    <xf numFmtId="0" fontId="0" fillId="4" borderId="3" applyNumberFormat="0" applyFont="0" applyAlignment="0" applyProtection="0"/>
    <xf numFmtId="0" fontId="57" fillId="0" borderId="0" applyNumberFormat="0" applyFill="0" applyBorder="0" applyAlignment="0" applyProtection="0"/>
    <xf numFmtId="0" fontId="58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8" borderId="6" applyNumberFormat="0" applyAlignment="0" applyProtection="0"/>
    <xf numFmtId="1" fontId="7" fillId="0" borderId="0" applyFont="0" applyFill="0" applyBorder="0" applyAlignment="0" applyProtection="0"/>
    <xf numFmtId="0" fontId="31" fillId="9" borderId="0" applyProtection="0">
      <alignment/>
    </xf>
    <xf numFmtId="0" fontId="0" fillId="0" borderId="0">
      <alignment/>
      <protection/>
    </xf>
    <xf numFmtId="0" fontId="58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7" applyNumberFormat="0" applyAlignment="0" applyProtection="0"/>
    <xf numFmtId="0" fontId="0" fillId="13" borderId="0" applyNumberFormat="0" applyBorder="0" applyAlignment="0" applyProtection="0"/>
    <xf numFmtId="0" fontId="68" fillId="12" borderId="6" applyNumberFormat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4" borderId="0" applyNumberFormat="0" applyBorder="0" applyAlignment="0" applyProtection="0"/>
    <xf numFmtId="0" fontId="72" fillId="15" borderId="0" applyNumberFormat="0" applyBorder="0" applyAlignment="0" applyProtection="0"/>
    <xf numFmtId="0" fontId="58" fillId="16" borderId="0" applyNumberFormat="0" applyBorder="0" applyAlignment="0" applyProtection="0"/>
    <xf numFmtId="0" fontId="0" fillId="0" borderId="0">
      <alignment/>
      <protection/>
    </xf>
    <xf numFmtId="0" fontId="0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20" borderId="0" applyNumberFormat="0" applyBorder="0" applyAlignment="0" applyProtection="0"/>
    <xf numFmtId="0" fontId="45" fillId="9" borderId="0" applyProtection="0">
      <alignment/>
    </xf>
    <xf numFmtId="0" fontId="46" fillId="0" borderId="0">
      <alignment horizontal="justify"/>
      <protection/>
    </xf>
    <xf numFmtId="0" fontId="0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0" fillId="24" borderId="0" applyNumberFormat="0" applyBorder="0" applyAlignment="0" applyProtection="0"/>
    <xf numFmtId="0" fontId="5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8" fillId="28" borderId="0" applyNumberFormat="0" applyBorder="0" applyAlignment="0" applyProtection="0"/>
    <xf numFmtId="0" fontId="0" fillId="29" borderId="0" applyNumberFormat="0" applyBorder="0" applyAlignment="0" applyProtection="0"/>
    <xf numFmtId="180" fontId="7" fillId="0" borderId="0" applyFont="0" applyFill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0" fillId="32" borderId="0" applyNumberFormat="0" applyBorder="0" applyAlignment="0" applyProtection="0"/>
    <xf numFmtId="0" fontId="58" fillId="33" borderId="0" applyNumberFormat="0" applyBorder="0" applyAlignment="0" applyProtection="0"/>
  </cellStyleXfs>
  <cellXfs count="429">
    <xf numFmtId="0" fontId="0" fillId="0" borderId="0" xfId="0" applyFont="1" applyAlignment="1">
      <alignment/>
    </xf>
    <xf numFmtId="0" fontId="73" fillId="0" borderId="0" xfId="38" applyFont="1">
      <alignment/>
      <protection/>
    </xf>
    <xf numFmtId="0" fontId="0" fillId="0" borderId="0" xfId="38">
      <alignment/>
      <protection/>
    </xf>
    <xf numFmtId="0" fontId="74" fillId="0" borderId="0" xfId="38" applyFont="1">
      <alignment/>
      <protection/>
    </xf>
    <xf numFmtId="0" fontId="75" fillId="0" borderId="10" xfId="38" applyFont="1" applyFill="1" applyBorder="1" applyAlignment="1">
      <alignment horizontal="center" vertical="center" wrapText="1"/>
      <protection/>
    </xf>
    <xf numFmtId="0" fontId="75" fillId="0" borderId="11" xfId="38" applyFont="1" applyFill="1" applyBorder="1" applyAlignment="1">
      <alignment horizontal="center" vertical="center" wrapText="1"/>
      <protection/>
    </xf>
    <xf numFmtId="0" fontId="75" fillId="0" borderId="12" xfId="38" applyFont="1" applyFill="1" applyBorder="1" applyAlignment="1">
      <alignment horizontal="center" vertical="center" wrapText="1"/>
      <protection/>
    </xf>
    <xf numFmtId="0" fontId="75" fillId="0" borderId="13" xfId="38" applyFont="1" applyFill="1" applyBorder="1" applyAlignment="1">
      <alignment horizontal="center" vertical="center" wrapText="1"/>
      <protection/>
    </xf>
    <xf numFmtId="0" fontId="75" fillId="0" borderId="14" xfId="38" applyFont="1" applyFill="1" applyBorder="1" applyAlignment="1">
      <alignment horizontal="center" vertical="center" wrapText="1"/>
      <protection/>
    </xf>
    <xf numFmtId="0" fontId="75" fillId="0" borderId="15" xfId="38" applyFont="1" applyFill="1" applyBorder="1" applyAlignment="1">
      <alignment horizontal="center" vertical="center" wrapText="1"/>
      <protection/>
    </xf>
    <xf numFmtId="0" fontId="75" fillId="0" borderId="16" xfId="38" applyFont="1" applyFill="1" applyBorder="1" applyAlignment="1">
      <alignment horizontal="center" vertical="center" wrapText="1"/>
      <protection/>
    </xf>
    <xf numFmtId="0" fontId="75" fillId="0" borderId="17" xfId="38" applyFont="1" applyFill="1" applyBorder="1" applyAlignment="1">
      <alignment horizontal="center" vertical="center" wrapText="1"/>
      <protection/>
    </xf>
    <xf numFmtId="0" fontId="75" fillId="0" borderId="18" xfId="38" applyFont="1" applyFill="1" applyBorder="1" applyAlignment="1">
      <alignment horizontal="center" vertical="center" wrapText="1"/>
      <protection/>
    </xf>
    <xf numFmtId="0" fontId="75" fillId="0" borderId="19" xfId="38" applyFont="1" applyFill="1" applyBorder="1" applyAlignment="1">
      <alignment horizontal="center" vertical="center" wrapText="1"/>
      <protection/>
    </xf>
    <xf numFmtId="0" fontId="73" fillId="0" borderId="20" xfId="38" applyFont="1" applyFill="1" applyBorder="1">
      <alignment/>
      <protection/>
    </xf>
    <xf numFmtId="0" fontId="73" fillId="0" borderId="0" xfId="38" applyFont="1" applyFill="1" applyBorder="1">
      <alignment/>
      <protection/>
    </xf>
    <xf numFmtId="0" fontId="73" fillId="34" borderId="21" xfId="38" applyFont="1" applyFill="1" applyBorder="1">
      <alignment/>
      <protection/>
    </xf>
    <xf numFmtId="0" fontId="73" fillId="0" borderId="22" xfId="38" applyFont="1" applyFill="1" applyBorder="1">
      <alignment/>
      <protection/>
    </xf>
    <xf numFmtId="0" fontId="73" fillId="0" borderId="13" xfId="38" applyFont="1" applyFill="1" applyBorder="1">
      <alignment/>
      <protection/>
    </xf>
    <xf numFmtId="0" fontId="73" fillId="0" borderId="14" xfId="38" applyFont="1" applyFill="1" applyBorder="1">
      <alignment/>
      <protection/>
    </xf>
    <xf numFmtId="0" fontId="73" fillId="34" borderId="14" xfId="38" applyFont="1" applyFill="1" applyBorder="1" applyAlignment="1">
      <alignment vertical="center"/>
      <protection/>
    </xf>
    <xf numFmtId="0" fontId="73" fillId="0" borderId="20" xfId="38" applyFont="1" applyFill="1" applyBorder="1" applyAlignment="1">
      <alignment horizontal="left"/>
      <protection/>
    </xf>
    <xf numFmtId="0" fontId="73" fillId="0" borderId="0" xfId="38" applyFont="1" applyFill="1" applyBorder="1" applyAlignment="1">
      <alignment horizontal="left"/>
      <protection/>
    </xf>
    <xf numFmtId="0" fontId="73" fillId="34" borderId="23" xfId="38" applyFont="1" applyFill="1" applyBorder="1">
      <alignment/>
      <protection/>
    </xf>
    <xf numFmtId="0" fontId="73" fillId="0" borderId="20" xfId="38" applyFont="1" applyFill="1" applyBorder="1" applyAlignment="1">
      <alignment/>
      <protection/>
    </xf>
    <xf numFmtId="0" fontId="73" fillId="0" borderId="0" xfId="38" applyFont="1" applyFill="1" applyBorder="1" applyAlignment="1">
      <alignment/>
      <protection/>
    </xf>
    <xf numFmtId="0" fontId="73" fillId="34" borderId="23" xfId="38" applyFont="1" applyFill="1" applyBorder="1" applyAlignment="1">
      <alignment/>
      <protection/>
    </xf>
    <xf numFmtId="0" fontId="73" fillId="0" borderId="22" xfId="38" applyFont="1" applyFill="1" applyBorder="1" applyAlignment="1">
      <alignment/>
      <protection/>
    </xf>
    <xf numFmtId="0" fontId="73" fillId="0" borderId="16" xfId="38" applyFont="1" applyFill="1" applyBorder="1" applyAlignment="1">
      <alignment/>
      <protection/>
    </xf>
    <xf numFmtId="0" fontId="73" fillId="0" borderId="17" xfId="38" applyFont="1" applyFill="1" applyBorder="1" applyAlignment="1">
      <alignment/>
      <protection/>
    </xf>
    <xf numFmtId="0" fontId="73" fillId="0" borderId="18" xfId="38" applyFont="1" applyFill="1" applyBorder="1" applyAlignment="1">
      <alignment/>
      <protection/>
    </xf>
    <xf numFmtId="0" fontId="73" fillId="17" borderId="10" xfId="38" applyFont="1" applyFill="1" applyBorder="1" applyAlignment="1">
      <alignment horizontal="center" vertical="top"/>
      <protection/>
    </xf>
    <xf numFmtId="0" fontId="73" fillId="17" borderId="11" xfId="38" applyFont="1" applyFill="1" applyBorder="1" applyAlignment="1">
      <alignment horizontal="center" vertical="top"/>
      <protection/>
    </xf>
    <xf numFmtId="0" fontId="73" fillId="17" borderId="20" xfId="38" applyFont="1" applyFill="1" applyBorder="1" applyAlignment="1">
      <alignment horizontal="center" vertical="top"/>
      <protection/>
    </xf>
    <xf numFmtId="0" fontId="73" fillId="17" borderId="0" xfId="38" applyFont="1" applyFill="1" applyBorder="1" applyAlignment="1">
      <alignment horizontal="center" vertical="top"/>
      <protection/>
    </xf>
    <xf numFmtId="0" fontId="73" fillId="17" borderId="16" xfId="38" applyFont="1" applyFill="1" applyBorder="1" applyAlignment="1">
      <alignment horizontal="center" vertical="top"/>
      <protection/>
    </xf>
    <xf numFmtId="0" fontId="73" fillId="17" borderId="17" xfId="38" applyFont="1" applyFill="1" applyBorder="1" applyAlignment="1">
      <alignment horizontal="center" vertical="top"/>
      <protection/>
    </xf>
    <xf numFmtId="0" fontId="76" fillId="0" borderId="19" xfId="38" applyFont="1" applyFill="1" applyBorder="1" applyAlignment="1">
      <alignment horizontal="center" vertical="center" wrapText="1"/>
      <protection/>
    </xf>
    <xf numFmtId="0" fontId="73" fillId="0" borderId="13" xfId="38" applyFont="1" applyFill="1" applyBorder="1" applyAlignment="1">
      <alignment horizontal="center" vertical="center" wrapText="1"/>
      <protection/>
    </xf>
    <xf numFmtId="0" fontId="73" fillId="0" borderId="14" xfId="38" applyFont="1" applyFill="1" applyBorder="1" applyAlignment="1">
      <alignment horizontal="center" vertical="center" wrapText="1"/>
      <protection/>
    </xf>
    <xf numFmtId="0" fontId="73" fillId="0" borderId="15" xfId="38" applyFont="1" applyFill="1" applyBorder="1" applyAlignment="1">
      <alignment horizontal="center" vertical="center" wrapText="1"/>
      <protection/>
    </xf>
    <xf numFmtId="0" fontId="73" fillId="0" borderId="19" xfId="38" applyFont="1" applyFill="1" applyBorder="1" applyAlignment="1">
      <alignment horizontal="center" vertical="center"/>
      <protection/>
    </xf>
    <xf numFmtId="0" fontId="73" fillId="0" borderId="24" xfId="38" applyFont="1" applyFill="1" applyBorder="1">
      <alignment/>
      <protection/>
    </xf>
    <xf numFmtId="0" fontId="73" fillId="34" borderId="24" xfId="38" applyFont="1" applyFill="1" applyBorder="1">
      <alignment/>
      <protection/>
    </xf>
    <xf numFmtId="0" fontId="73" fillId="34" borderId="25" xfId="38" applyFont="1" applyFill="1" applyBorder="1">
      <alignment/>
      <protection/>
    </xf>
    <xf numFmtId="0" fontId="73" fillId="34" borderId="26" xfId="38" applyFont="1" applyFill="1" applyBorder="1">
      <alignment/>
      <protection/>
    </xf>
    <xf numFmtId="0" fontId="73" fillId="34" borderId="27" xfId="38" applyFont="1" applyFill="1" applyBorder="1">
      <alignment/>
      <protection/>
    </xf>
    <xf numFmtId="0" fontId="73" fillId="0" borderId="28" xfId="38" applyFont="1" applyFill="1" applyBorder="1">
      <alignment/>
      <protection/>
    </xf>
    <xf numFmtId="0" fontId="73" fillId="34" borderId="28" xfId="38" applyFont="1" applyFill="1" applyBorder="1">
      <alignment/>
      <protection/>
    </xf>
    <xf numFmtId="0" fontId="73" fillId="34" borderId="29" xfId="38" applyFont="1" applyFill="1" applyBorder="1">
      <alignment/>
      <protection/>
    </xf>
    <xf numFmtId="0" fontId="73" fillId="34" borderId="30" xfId="38" applyFont="1" applyFill="1" applyBorder="1">
      <alignment/>
      <protection/>
    </xf>
    <xf numFmtId="0" fontId="73" fillId="34" borderId="31" xfId="38" applyFont="1" applyFill="1" applyBorder="1">
      <alignment/>
      <protection/>
    </xf>
    <xf numFmtId="0" fontId="73" fillId="0" borderId="32" xfId="38" applyFont="1" applyFill="1" applyBorder="1">
      <alignment/>
      <protection/>
    </xf>
    <xf numFmtId="0" fontId="73" fillId="34" borderId="32" xfId="38" applyFont="1" applyFill="1" applyBorder="1">
      <alignment/>
      <protection/>
    </xf>
    <xf numFmtId="0" fontId="73" fillId="34" borderId="33" xfId="38" applyFont="1" applyFill="1" applyBorder="1">
      <alignment/>
      <protection/>
    </xf>
    <xf numFmtId="0" fontId="73" fillId="34" borderId="34" xfId="38" applyFont="1" applyFill="1" applyBorder="1">
      <alignment/>
      <protection/>
    </xf>
    <xf numFmtId="0" fontId="73" fillId="34" borderId="35" xfId="38" applyFont="1" applyFill="1" applyBorder="1">
      <alignment/>
      <protection/>
    </xf>
    <xf numFmtId="0" fontId="73" fillId="0" borderId="0" xfId="38" applyFont="1" applyFill="1">
      <alignment/>
      <protection/>
    </xf>
    <xf numFmtId="0" fontId="74" fillId="0" borderId="0" xfId="38" applyFont="1" applyFill="1">
      <alignment/>
      <protection/>
    </xf>
    <xf numFmtId="0" fontId="73" fillId="0" borderId="10" xfId="38" applyFont="1" applyFill="1" applyBorder="1">
      <alignment/>
      <protection/>
    </xf>
    <xf numFmtId="0" fontId="73" fillId="0" borderId="11" xfId="38" applyFont="1" applyFill="1" applyBorder="1">
      <alignment/>
      <protection/>
    </xf>
    <xf numFmtId="0" fontId="73" fillId="34" borderId="11" xfId="38" applyFont="1" applyFill="1" applyBorder="1">
      <alignment/>
      <protection/>
    </xf>
    <xf numFmtId="0" fontId="73" fillId="34" borderId="0" xfId="38" applyFont="1" applyFill="1" applyBorder="1" applyAlignment="1">
      <alignment horizontal="left"/>
      <protection/>
    </xf>
    <xf numFmtId="0" fontId="73" fillId="34" borderId="0" xfId="38" applyFont="1" applyFill="1" applyBorder="1" applyAlignment="1">
      <alignment horizontal="center"/>
      <protection/>
    </xf>
    <xf numFmtId="0" fontId="73" fillId="0" borderId="16" xfId="38" applyFont="1" applyFill="1" applyBorder="1">
      <alignment/>
      <protection/>
    </xf>
    <xf numFmtId="0" fontId="73" fillId="0" borderId="17" xfId="38" applyFont="1" applyFill="1" applyBorder="1">
      <alignment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0" fillId="0" borderId="16" xfId="0" applyBorder="1" applyAlignment="1">
      <alignment/>
    </xf>
    <xf numFmtId="0" fontId="75" fillId="0" borderId="36" xfId="38" applyFont="1" applyFill="1" applyBorder="1" applyAlignment="1">
      <alignment horizontal="center" vertical="center" wrapText="1"/>
      <protection/>
    </xf>
    <xf numFmtId="0" fontId="75" fillId="0" borderId="20" xfId="38" applyFont="1" applyFill="1" applyBorder="1" applyAlignment="1">
      <alignment vertical="center" wrapText="1"/>
      <protection/>
    </xf>
    <xf numFmtId="0" fontId="75" fillId="0" borderId="37" xfId="38" applyFont="1" applyFill="1" applyBorder="1" applyAlignment="1">
      <alignment horizontal="center" vertical="center" wrapText="1"/>
      <protection/>
    </xf>
    <xf numFmtId="0" fontId="73" fillId="34" borderId="13" xfId="38" applyFont="1" applyFill="1" applyBorder="1" applyAlignment="1">
      <alignment vertical="center"/>
      <protection/>
    </xf>
    <xf numFmtId="0" fontId="73" fillId="0" borderId="38" xfId="38" applyFont="1" applyFill="1" applyBorder="1" applyAlignment="1">
      <alignment vertical="center"/>
      <protection/>
    </xf>
    <xf numFmtId="0" fontId="73" fillId="34" borderId="15" xfId="38" applyFont="1" applyFill="1" applyBorder="1" applyAlignment="1">
      <alignment vertical="center"/>
      <protection/>
    </xf>
    <xf numFmtId="0" fontId="73" fillId="34" borderId="15" xfId="38" applyFont="1" applyFill="1" applyBorder="1" applyAlignment="1">
      <alignment horizontal="center" vertical="center"/>
      <protection/>
    </xf>
    <xf numFmtId="0" fontId="73" fillId="0" borderId="0" xfId="38" applyFont="1" applyBorder="1">
      <alignment/>
      <protection/>
    </xf>
    <xf numFmtId="0" fontId="0" fillId="0" borderId="0" xfId="38" applyFont="1">
      <alignment/>
      <protection/>
    </xf>
    <xf numFmtId="0" fontId="0" fillId="0" borderId="0" xfId="38" applyAlignment="1">
      <alignment vertical="center"/>
      <protection/>
    </xf>
    <xf numFmtId="0" fontId="73" fillId="0" borderId="15" xfId="38" applyFont="1" applyFill="1" applyBorder="1" applyAlignment="1">
      <alignment vertical="center"/>
      <protection/>
    </xf>
    <xf numFmtId="0" fontId="73" fillId="0" borderId="15" xfId="38" applyFont="1" applyFill="1" applyBorder="1" applyAlignment="1">
      <alignment horizontal="center" vertical="center"/>
      <protection/>
    </xf>
    <xf numFmtId="0" fontId="73" fillId="17" borderId="12" xfId="38" applyFont="1" applyFill="1" applyBorder="1" applyAlignment="1">
      <alignment horizontal="center" vertical="top"/>
      <protection/>
    </xf>
    <xf numFmtId="0" fontId="73" fillId="17" borderId="22" xfId="38" applyFont="1" applyFill="1" applyBorder="1" applyAlignment="1">
      <alignment horizontal="center" vertical="top"/>
      <protection/>
    </xf>
    <xf numFmtId="0" fontId="73" fillId="17" borderId="18" xfId="38" applyFont="1" applyFill="1" applyBorder="1" applyAlignment="1">
      <alignment horizontal="center" vertical="top"/>
      <protection/>
    </xf>
    <xf numFmtId="0" fontId="73" fillId="0" borderId="14" xfId="38" applyFont="1" applyFill="1" applyBorder="1" applyAlignment="1">
      <alignment horizontal="center" vertical="center"/>
      <protection/>
    </xf>
    <xf numFmtId="0" fontId="73" fillId="0" borderId="13" xfId="38" applyFont="1" applyFill="1" applyBorder="1" applyAlignment="1">
      <alignment horizontal="center" vertical="center"/>
      <protection/>
    </xf>
    <xf numFmtId="0" fontId="73" fillId="0" borderId="12" xfId="38" applyFont="1" applyFill="1" applyBorder="1">
      <alignment/>
      <protection/>
    </xf>
    <xf numFmtId="0" fontId="73" fillId="0" borderId="0" xfId="38" applyFont="1" applyFill="1" applyBorder="1" applyAlignment="1">
      <alignment horizontal="center"/>
      <protection/>
    </xf>
    <xf numFmtId="0" fontId="73" fillId="0" borderId="22" xfId="38" applyFont="1" applyFill="1" applyBorder="1" applyAlignment="1">
      <alignment horizontal="center"/>
      <protection/>
    </xf>
    <xf numFmtId="0" fontId="73" fillId="0" borderId="18" xfId="38" applyFont="1" applyFill="1" applyBorder="1">
      <alignment/>
      <protection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7" fillId="0" borderId="2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77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35" borderId="19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2" fillId="35" borderId="1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36" borderId="19" xfId="0" applyFont="1" applyFill="1" applyBorder="1" applyAlignment="1">
      <alignment horizontal="center" vertical="center" wrapText="1"/>
    </xf>
    <xf numFmtId="0" fontId="13" fillId="36" borderId="3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37" borderId="37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37" borderId="39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22" xfId="0" applyFont="1" applyBorder="1" applyAlignment="1">
      <alignment horizontal="right"/>
    </xf>
    <xf numFmtId="0" fontId="13" fillId="36" borderId="1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1" fontId="7" fillId="37" borderId="19" xfId="17" applyNumberFormat="1" applyFont="1" applyFill="1" applyBorder="1" applyAlignment="1">
      <alignment horizontal="center"/>
    </xf>
    <xf numFmtId="181" fontId="7" fillId="0" borderId="36" xfId="17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1" fontId="7" fillId="0" borderId="37" xfId="17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181" fontId="7" fillId="37" borderId="36" xfId="17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8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35" borderId="19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7" fillId="37" borderId="13" xfId="0" applyFont="1" applyFill="1" applyBorder="1" applyAlignment="1">
      <alignment horizontal="center" vertical="center"/>
    </xf>
    <xf numFmtId="2" fontId="7" fillId="37" borderId="19" xfId="0" applyNumberFormat="1" applyFont="1" applyFill="1" applyBorder="1" applyAlignment="1">
      <alignment horizontal="center"/>
    </xf>
    <xf numFmtId="182" fontId="7" fillId="0" borderId="37" xfId="2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7" fillId="37" borderId="1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9" fontId="7" fillId="0" borderId="37" xfId="2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right"/>
    </xf>
    <xf numFmtId="182" fontId="7" fillId="38" borderId="42" xfId="2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3" fillId="36" borderId="36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 wrapText="1"/>
    </xf>
    <xf numFmtId="9" fontId="8" fillId="0" borderId="19" xfId="2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0" fillId="0" borderId="22" xfId="0" applyBorder="1" applyAlignment="1">
      <alignment/>
    </xf>
    <xf numFmtId="0" fontId="79" fillId="36" borderId="20" xfId="0" applyFont="1" applyFill="1" applyBorder="1" applyAlignment="1">
      <alignment horizontal="center" vertical="center"/>
    </xf>
    <xf numFmtId="0" fontId="79" fillId="36" borderId="0" xfId="0" applyFont="1" applyFill="1" applyBorder="1" applyAlignment="1">
      <alignment horizontal="center" vertical="center"/>
    </xf>
    <xf numFmtId="0" fontId="77" fillId="35" borderId="0" xfId="0" applyFont="1" applyFill="1" applyAlignment="1">
      <alignment/>
    </xf>
    <xf numFmtId="0" fontId="77" fillId="35" borderId="20" xfId="0" applyFont="1" applyFill="1" applyBorder="1" applyAlignment="1">
      <alignment vertical="top"/>
    </xf>
    <xf numFmtId="0" fontId="77" fillId="35" borderId="0" xfId="0" applyFont="1" applyFill="1" applyBorder="1" applyAlignment="1">
      <alignment vertical="top" wrapText="1"/>
    </xf>
    <xf numFmtId="0" fontId="77" fillId="35" borderId="20" xfId="0" applyFont="1" applyFill="1" applyBorder="1" applyAlignment="1">
      <alignment vertical="top" wrapText="1"/>
    </xf>
    <xf numFmtId="183" fontId="7" fillId="37" borderId="36" xfId="17" applyNumberFormat="1" applyFont="1" applyFill="1" applyBorder="1" applyAlignment="1">
      <alignment horizontal="center" vertical="center"/>
    </xf>
    <xf numFmtId="178" fontId="7" fillId="0" borderId="36" xfId="17" applyFont="1" applyBorder="1" applyAlignment="1">
      <alignment horizontal="center" vertical="center" wrapText="1"/>
    </xf>
    <xf numFmtId="0" fontId="75" fillId="35" borderId="0" xfId="0" applyFont="1" applyFill="1" applyAlignment="1">
      <alignment/>
    </xf>
    <xf numFmtId="183" fontId="7" fillId="37" borderId="39" xfId="17" applyNumberFormat="1" applyFont="1" applyFill="1" applyBorder="1" applyAlignment="1">
      <alignment horizontal="center" vertical="center"/>
    </xf>
    <xf numFmtId="178" fontId="7" fillId="0" borderId="39" xfId="17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83" fontId="7" fillId="37" borderId="37" xfId="17" applyNumberFormat="1" applyFont="1" applyFill="1" applyBorder="1" applyAlignment="1">
      <alignment horizontal="center" vertical="center"/>
    </xf>
    <xf numFmtId="178" fontId="7" fillId="0" borderId="37" xfId="17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38" borderId="42" xfId="0" applyFont="1" applyFill="1" applyBorder="1" applyAlignment="1">
      <alignment horizontal="right"/>
    </xf>
    <xf numFmtId="0" fontId="77" fillId="35" borderId="20" xfId="0" applyFont="1" applyFill="1" applyBorder="1" applyAlignment="1">
      <alignment vertical="center" wrapText="1"/>
    </xf>
    <xf numFmtId="0" fontId="77" fillId="35" borderId="0" xfId="0" applyFont="1" applyFill="1" applyBorder="1" applyAlignment="1">
      <alignment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77" fillId="35" borderId="20" xfId="0" applyFont="1" applyFill="1" applyBorder="1" applyAlignment="1">
      <alignment wrapText="1"/>
    </xf>
    <xf numFmtId="0" fontId="77" fillId="35" borderId="0" xfId="0" applyFont="1" applyFill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5" fillId="35" borderId="20" xfId="0" applyFont="1" applyFill="1" applyBorder="1" applyAlignment="1">
      <alignment/>
    </xf>
    <xf numFmtId="181" fontId="7" fillId="0" borderId="39" xfId="17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7" fillId="0" borderId="0" xfId="0" applyFont="1" applyFill="1" applyAlignment="1">
      <alignment/>
    </xf>
    <xf numFmtId="0" fontId="80" fillId="0" borderId="0" xfId="0" applyFont="1" applyFill="1" applyAlignment="1">
      <alignment horizontal="center" readingOrder="1"/>
    </xf>
    <xf numFmtId="0" fontId="80" fillId="35" borderId="0" xfId="0" applyFont="1" applyFill="1" applyAlignment="1">
      <alignment horizontal="center" readingOrder="1"/>
    </xf>
    <xf numFmtId="0" fontId="0" fillId="35" borderId="0" xfId="0" applyFill="1" applyAlignment="1">
      <alignment/>
    </xf>
    <xf numFmtId="0" fontId="0" fillId="0" borderId="22" xfId="0" applyBorder="1" applyAlignment="1">
      <alignment vertical="center"/>
    </xf>
    <xf numFmtId="0" fontId="77" fillId="35" borderId="20" xfId="0" applyFont="1" applyFill="1" applyBorder="1" applyAlignment="1">
      <alignment horizontal="left" vertical="center" wrapText="1"/>
    </xf>
    <xf numFmtId="0" fontId="77" fillId="35" borderId="0" xfId="0" applyFont="1" applyFill="1" applyBorder="1" applyAlignment="1">
      <alignment horizontal="left" vertical="center" wrapText="1"/>
    </xf>
    <xf numFmtId="2" fontId="7" fillId="0" borderId="37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81" fillId="35" borderId="20" xfId="0" applyFont="1" applyFill="1" applyBorder="1" applyAlignment="1">
      <alignment vertical="top"/>
    </xf>
    <xf numFmtId="0" fontId="77" fillId="35" borderId="0" xfId="0" applyFont="1" applyFill="1" applyAlignment="1">
      <alignment vertical="top" wrapText="1"/>
    </xf>
    <xf numFmtId="0" fontId="81" fillId="35" borderId="20" xfId="0" applyFont="1" applyFill="1" applyBorder="1" applyAlignment="1">
      <alignment vertical="center"/>
    </xf>
    <xf numFmtId="0" fontId="77" fillId="35" borderId="0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77" fillId="0" borderId="0" xfId="0" applyFont="1" applyFill="1" applyAlignment="1">
      <alignment vertical="top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77" fillId="35" borderId="20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77" fillId="35" borderId="20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81" fillId="35" borderId="0" xfId="0" applyFont="1" applyFill="1" applyAlignment="1">
      <alignment vertical="top"/>
    </xf>
    <xf numFmtId="0" fontId="13" fillId="0" borderId="0" xfId="0" applyFont="1" applyFill="1" applyBorder="1" applyAlignment="1">
      <alignment vertical="center" wrapText="1"/>
    </xf>
    <xf numFmtId="0" fontId="77" fillId="35" borderId="20" xfId="0" applyFont="1" applyFill="1" applyBorder="1" applyAlignment="1">
      <alignment/>
    </xf>
    <xf numFmtId="0" fontId="77" fillId="35" borderId="0" xfId="0" applyFont="1" applyFill="1" applyAlignment="1">
      <alignment/>
    </xf>
    <xf numFmtId="0" fontId="13" fillId="36" borderId="13" xfId="0" applyFont="1" applyFill="1" applyBorder="1" applyAlignment="1">
      <alignment vertical="center"/>
    </xf>
    <xf numFmtId="0" fontId="77" fillId="35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7" fillId="35" borderId="0" xfId="0" applyFont="1" applyFill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17" fillId="35" borderId="19" xfId="0" applyFont="1" applyFill="1" applyBorder="1" applyAlignment="1">
      <alignment/>
    </xf>
    <xf numFmtId="0" fontId="7" fillId="39" borderId="19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39" borderId="19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3" fillId="36" borderId="1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7" fillId="39" borderId="19" xfId="0" applyFont="1" applyFill="1" applyBorder="1" applyAlignment="1">
      <alignment horizontal="center" vertical="center" wrapText="1"/>
    </xf>
    <xf numFmtId="0" fontId="13" fillId="39" borderId="19" xfId="0" applyFont="1" applyFill="1" applyBorder="1" applyAlignment="1">
      <alignment horizontal="center" vertical="center" wrapText="1"/>
    </xf>
    <xf numFmtId="0" fontId="7" fillId="39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184" fontId="7" fillId="38" borderId="19" xfId="17" applyNumberFormat="1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36" borderId="36" xfId="0" applyFont="1" applyFill="1" applyBorder="1" applyAlignment="1">
      <alignment horizontal="center" vertical="center" wrapText="1"/>
    </xf>
    <xf numFmtId="0" fontId="8" fillId="36" borderId="37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13" fillId="35" borderId="36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2" borderId="13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185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86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7" fillId="38" borderId="19" xfId="0" applyFont="1" applyFill="1" applyBorder="1" applyAlignment="1">
      <alignment vertical="center" wrapText="1"/>
    </xf>
    <xf numFmtId="0" fontId="8" fillId="38" borderId="1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77" fillId="40" borderId="0" xfId="0" applyFont="1" applyFill="1" applyAlignment="1">
      <alignment/>
    </xf>
    <xf numFmtId="186" fontId="7" fillId="0" borderId="36" xfId="0" applyNumberFormat="1" applyFont="1" applyBorder="1" applyAlignment="1">
      <alignment horizontal="center" vertical="center" wrapText="1"/>
    </xf>
    <xf numFmtId="186" fontId="7" fillId="0" borderId="39" xfId="0" applyNumberFormat="1" applyFont="1" applyBorder="1" applyAlignment="1">
      <alignment horizontal="center" vertical="center" wrapText="1"/>
    </xf>
    <xf numFmtId="0" fontId="20" fillId="40" borderId="20" xfId="0" applyFont="1" applyFill="1" applyBorder="1" applyAlignment="1">
      <alignment horizontal="left" wrapText="1"/>
    </xf>
    <xf numFmtId="0" fontId="81" fillId="35" borderId="0" xfId="0" applyFont="1" applyFill="1" applyBorder="1" applyAlignment="1">
      <alignment horizontal="left" wrapText="1"/>
    </xf>
    <xf numFmtId="186" fontId="7" fillId="0" borderId="37" xfId="0" applyNumberFormat="1" applyFont="1" applyBorder="1" applyAlignment="1">
      <alignment horizontal="center" vertical="center" wrapText="1"/>
    </xf>
    <xf numFmtId="0" fontId="81" fillId="35" borderId="20" xfId="0" applyFont="1" applyFill="1" applyBorder="1" applyAlignment="1">
      <alignment horizontal="left" wrapText="1"/>
    </xf>
    <xf numFmtId="0" fontId="77" fillId="35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17" xfId="0" applyFont="1" applyBorder="1" applyAlignment="1">
      <alignment/>
    </xf>
    <xf numFmtId="185" fontId="7" fillId="34" borderId="37" xfId="0" applyNumberFormat="1" applyFont="1" applyFill="1" applyBorder="1" applyAlignment="1" applyProtection="1">
      <alignment horizontal="center" vertical="center"/>
      <protection/>
    </xf>
    <xf numFmtId="182" fontId="7" fillId="0" borderId="0" xfId="20" applyNumberFormat="1" applyFont="1" applyFill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37" borderId="19" xfId="0" applyFont="1" applyFill="1" applyBorder="1" applyAlignment="1">
      <alignment/>
    </xf>
    <xf numFmtId="0" fontId="7" fillId="38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35" borderId="19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41" borderId="19" xfId="0" applyFont="1" applyFill="1" applyBorder="1" applyAlignment="1">
      <alignment horizontal="center" vertical="center" wrapText="1"/>
    </xf>
    <xf numFmtId="0" fontId="6" fillId="41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37" borderId="19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1" fillId="35" borderId="0" xfId="0" applyFont="1" applyFill="1" applyAlignment="1">
      <alignment/>
    </xf>
    <xf numFmtId="0" fontId="8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 wrapText="1"/>
    </xf>
    <xf numFmtId="182" fontId="8" fillId="0" borderId="19" xfId="20" applyNumberFormat="1" applyFont="1" applyFill="1" applyBorder="1" applyAlignment="1">
      <alignment/>
    </xf>
    <xf numFmtId="9" fontId="7" fillId="38" borderId="19" xfId="20" applyFont="1" applyFill="1" applyBorder="1" applyAlignment="1">
      <alignment/>
    </xf>
    <xf numFmtId="182" fontId="7" fillId="38" borderId="19" xfId="2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7" fillId="0" borderId="0" xfId="0" applyFont="1" applyBorder="1" applyAlignment="1">
      <alignment/>
    </xf>
    <xf numFmtId="0" fontId="70" fillId="0" borderId="0" xfId="0" applyFont="1" applyAlignment="1">
      <alignment/>
    </xf>
    <xf numFmtId="0" fontId="83" fillId="35" borderId="0" xfId="0" applyFont="1" applyFill="1" applyAlignment="1">
      <alignment horizontal="center"/>
    </xf>
    <xf numFmtId="0" fontId="70" fillId="35" borderId="0" xfId="0" applyFont="1" applyFill="1" applyAlignment="1">
      <alignment horizontal="center"/>
    </xf>
    <xf numFmtId="0" fontId="7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0" fillId="0" borderId="2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84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70" fillId="0" borderId="22" xfId="0" applyFont="1" applyFill="1" applyBorder="1" applyAlignment="1">
      <alignment/>
    </xf>
    <xf numFmtId="0" fontId="0" fillId="0" borderId="18" xfId="0" applyFill="1" applyBorder="1" applyAlignment="1">
      <alignment/>
    </xf>
    <xf numFmtId="0" fontId="60" fillId="17" borderId="0" xfId="0" applyFont="1" applyFill="1" applyAlignment="1">
      <alignment/>
    </xf>
    <xf numFmtId="0" fontId="0" fillId="17" borderId="0" xfId="0" applyFill="1" applyAlignment="1">
      <alignment/>
    </xf>
    <xf numFmtId="0" fontId="27" fillId="0" borderId="0" xfId="0" applyFont="1" applyBorder="1" applyAlignment="1">
      <alignment horizontal="justify" vertical="center"/>
    </xf>
    <xf numFmtId="0" fontId="84" fillId="0" borderId="2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Border="1" applyAlignment="1">
      <alignment/>
    </xf>
    <xf numFmtId="0" fontId="9" fillId="40" borderId="0" xfId="0" applyFont="1" applyFill="1" applyAlignment="1" quotePrefix="1">
      <alignment/>
    </xf>
    <xf numFmtId="0" fontId="20" fillId="40" borderId="20" xfId="0" applyFont="1" applyFill="1" applyBorder="1" applyAlignment="1" quotePrefix="1">
      <alignment horizontal="left" wrapText="1"/>
    </xf>
  </cellXfs>
  <cellStyles count="56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Comma0" xfId="36"/>
    <cellStyle name="F3" xfId="37"/>
    <cellStyle name="Normal 4" xfId="38"/>
    <cellStyle name="60% - Accent3" xfId="39"/>
    <cellStyle name="Good" xfId="40"/>
    <cellStyle name="Output" xfId="41"/>
    <cellStyle name="20% - Accent1" xfId="42"/>
    <cellStyle name="Calculation" xfId="43"/>
    <cellStyle name="Linked Cell" xfId="44"/>
    <cellStyle name="Total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F2" xfId="54"/>
    <cellStyle name="Normal 3" xfId="55"/>
    <cellStyle name="20% - Accent6" xfId="56"/>
    <cellStyle name="60% - Accent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Currency0" xfId="65"/>
    <cellStyle name="60% - Accent5" xfId="66"/>
    <cellStyle name="Accent6" xfId="67"/>
    <cellStyle name="40% - Accent6" xfId="68"/>
    <cellStyle name="60% - Accent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5"/>
          <c:y val="0.04725"/>
          <c:w val="0.84825"/>
          <c:h val="0.81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solidFill>
                  <a:srgbClr val="C6D9F1">
                    <a:alpha val="51000"/>
                  </a:srgbClr>
                </a:solidFill>
                <a:ln w="3175">
                  <a:noFill/>
                </a:ln>
              </c:spPr>
            </c:trendlineLbl>
          </c:trendline>
          <c:xVal>
            <c:numRef>
              <c:f>'Data Uji'!$D$34:$D$41</c:f>
              <c:numCache/>
            </c:numRef>
          </c:xVal>
          <c:yVal>
            <c:numRef>
              <c:f>'Data Uji'!$I$34:$I$41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2957346"/>
        <c:axId val="28180659"/>
      </c:scatterChart>
      <c:valAx>
        <c:axId val="3295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kVp</a:t>
                </a:r>
              </a:p>
            </c:rich>
          </c:tx>
          <c:layout>
            <c:manualLayout>
              <c:xMode val="factor"/>
              <c:yMode val="factor"/>
              <c:x val="0.0152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180659"/>
        <c:crosses val="autoZero"/>
        <c:crossBetween val="midCat"/>
        <c:dispUnits/>
      </c:valAx>
      <c:valAx>
        <c:axId val="28180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uGy/mAs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957346"/>
        <c:crosses val="autoZero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"/>
          <c:y val="0.122"/>
          <c:w val="0.66125"/>
          <c:h val="0.643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solidFill>
                  <a:srgbClr val="C6D9F1"/>
                </a:solidFill>
                <a:ln w="3175">
                  <a:noFill/>
                </a:ln>
              </c:spPr>
            </c:trendlineLbl>
          </c:trendline>
          <c:xVal>
            <c:numRef>
              <c:f>'Data Uji'!$H$52:$H$56</c:f>
              <c:numCache/>
            </c:numRef>
          </c:xVal>
          <c:yVal>
            <c:numRef>
              <c:f>'Data Uji'!$D$52:$D$56</c:f>
              <c:numCache>
                <c:ptCount val="5"/>
              </c:numCache>
            </c:numRef>
          </c:yVal>
          <c:smooth val="0"/>
        </c:ser>
        <c:axId val="52299340"/>
        <c:axId val="932013"/>
      </c:scatterChart>
      <c:valAx>
        <c:axId val="52299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ms</a:t>
                </a:r>
              </a:p>
            </c:rich>
          </c:tx>
          <c:layout>
            <c:manualLayout>
              <c:xMode val="factor"/>
              <c:yMode val="factor"/>
              <c:x val="0.09625"/>
              <c:y val="0.08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32013"/>
        <c:crosses val="autoZero"/>
        <c:crossBetween val="midCat"/>
        <c:dispUnits/>
      </c:valAx>
      <c:valAx>
        <c:axId val="932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uGy</a:t>
                </a:r>
              </a:p>
            </c:rich>
          </c:tx>
          <c:layout>
            <c:manualLayout>
              <c:xMode val="factor"/>
              <c:yMode val="factor"/>
              <c:x val="0.0395"/>
              <c:y val="-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22993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25"/>
          <c:y val="0.1855"/>
          <c:w val="0.65225"/>
          <c:h val="0.45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solidFill>
                  <a:srgbClr val="C6D9F1"/>
                </a:solidFill>
                <a:ln w="3175">
                  <a:noFill/>
                </a:ln>
              </c:spPr>
            </c:trendlineLbl>
          </c:trendline>
          <c:xVal>
            <c:numRef>
              <c:f>'Data Uji'!$D$64:$D$68</c:f>
              <c:numCache/>
            </c:numRef>
          </c:xVal>
          <c:yVal>
            <c:numRef>
              <c:f>'Data Uji'!$F$64:$F$68</c:f>
              <c:numCache>
                <c:ptCount val="5"/>
              </c:numCache>
            </c:numRef>
          </c:yVal>
          <c:smooth val="0"/>
        </c:ser>
        <c:axId val="8388118"/>
        <c:axId val="8384199"/>
      </c:scatterChart>
      <c:valAx>
        <c:axId val="838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</a:t>
                </a:r>
              </a:p>
            </c:rich>
          </c:tx>
          <c:layout>
            <c:manualLayout>
              <c:xMode val="factor"/>
              <c:yMode val="factor"/>
              <c:x val="0.10275"/>
              <c:y val="0.19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384199"/>
        <c:crosses val="autoZero"/>
        <c:crossBetween val="midCat"/>
        <c:dispUnits/>
      </c:valAx>
      <c:valAx>
        <c:axId val="83841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uGy</a:t>
                </a:r>
              </a:p>
            </c:rich>
          </c:tx>
          <c:layout>
            <c:manualLayout>
              <c:xMode val="factor"/>
              <c:yMode val="factor"/>
              <c:x val="0.04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3881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"/>
          <c:y val="0.148"/>
          <c:w val="0.66125"/>
          <c:h val="0.5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solidFill>
                  <a:srgbClr val="C6D9F1"/>
                </a:solidFill>
                <a:ln w="3175">
                  <a:noFill/>
                </a:ln>
              </c:spPr>
            </c:trendlineLbl>
          </c:trendline>
          <c:xVal>
            <c:numRef>
              <c:f>'Data Uji'!$D$72:$D$75</c:f>
              <c:numCache/>
            </c:numRef>
          </c:xVal>
          <c:yVal>
            <c:numRef>
              <c:f>'Data Uji'!$F$72:$F$75</c:f>
              <c:numCache>
                <c:ptCount val="4"/>
              </c:numCache>
            </c:numRef>
          </c:yVal>
          <c:smooth val="0"/>
        </c:ser>
        <c:axId val="8348928"/>
        <c:axId val="8031489"/>
      </c:scatterChart>
      <c:valAx>
        <c:axId val="834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</a:t>
                </a:r>
              </a:p>
            </c:rich>
          </c:tx>
          <c:layout>
            <c:manualLayout>
              <c:xMode val="factor"/>
              <c:yMode val="factor"/>
              <c:x val="0.0982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031489"/>
        <c:crosses val="autoZero"/>
        <c:crossBetween val="midCat"/>
        <c:dispUnits/>
      </c:valAx>
      <c:valAx>
        <c:axId val="80314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uGy</a:t>
                </a:r>
              </a:p>
            </c:rich>
          </c:tx>
          <c:layout>
            <c:manualLayout>
              <c:xMode val="factor"/>
              <c:yMode val="factor"/>
              <c:x val="0.039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3489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25"/>
          <c:y val="0.1855"/>
          <c:w val="0.65225"/>
          <c:h val="0.45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solidFill>
                  <a:srgbClr val="C6D9F1"/>
                </a:solidFill>
                <a:ln w="3175">
                  <a:noFill/>
                </a:ln>
              </c:spPr>
            </c:trendlineLbl>
          </c:trendline>
          <c:xVal>
            <c:numRef>
              <c:f>'Data Uji'!$D$64:$D$68</c:f>
              <c:numCache/>
            </c:numRef>
          </c:xVal>
          <c:yVal>
            <c:numRef>
              <c:f>'Data Uji'!$F$64:$F$68</c:f>
              <c:numCache>
                <c:ptCount val="5"/>
              </c:numCache>
            </c:numRef>
          </c:yVal>
          <c:smooth val="0"/>
        </c:ser>
        <c:axId val="5174538"/>
        <c:axId val="46570843"/>
      </c:scatterChart>
      <c:valAx>
        <c:axId val="5174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</a:t>
                </a:r>
              </a:p>
            </c:rich>
          </c:tx>
          <c:layout>
            <c:manualLayout>
              <c:xMode val="factor"/>
              <c:yMode val="factor"/>
              <c:x val="0.10275"/>
              <c:y val="0.19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6570843"/>
        <c:crosses val="autoZero"/>
        <c:crossBetween val="midCat"/>
        <c:dispUnits/>
      </c:valAx>
      <c:valAx>
        <c:axId val="465708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uGy</a:t>
                </a:r>
              </a:p>
            </c:rich>
          </c:tx>
          <c:layout>
            <c:manualLayout>
              <c:xMode val="factor"/>
              <c:yMode val="factor"/>
              <c:x val="0.04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745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"/>
          <c:y val="0.1465"/>
          <c:w val="0.66125"/>
          <c:h val="0.5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solidFill>
                  <a:srgbClr val="C6D9F1"/>
                </a:solidFill>
                <a:ln w="3175">
                  <a:noFill/>
                </a:ln>
              </c:spPr>
            </c:trendlineLbl>
          </c:trendline>
          <c:xVal>
            <c:numRef>
              <c:f>'Data Uji'!$D$72:$D$75</c:f>
              <c:numCache/>
            </c:numRef>
          </c:xVal>
          <c:yVal>
            <c:numRef>
              <c:f>'Data Uji'!$F$72:$F$75</c:f>
              <c:numCache>
                <c:ptCount val="4"/>
              </c:numCache>
            </c:numRef>
          </c:yVal>
          <c:smooth val="0"/>
        </c:ser>
        <c:axId val="16484404"/>
        <c:axId val="14141909"/>
      </c:scatterChart>
      <c:valAx>
        <c:axId val="16484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</a:t>
                </a:r>
              </a:p>
            </c:rich>
          </c:tx>
          <c:layout>
            <c:manualLayout>
              <c:xMode val="factor"/>
              <c:yMode val="factor"/>
              <c:x val="0.09825"/>
              <c:y val="0.1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4141909"/>
        <c:crosses val="autoZero"/>
        <c:crossBetween val="midCat"/>
        <c:dispUnits/>
      </c:valAx>
      <c:valAx>
        <c:axId val="141419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uGy</a:t>
                </a:r>
              </a:p>
            </c:rich>
          </c:tx>
          <c:layout>
            <c:manualLayout>
              <c:xMode val="factor"/>
              <c:yMode val="factor"/>
              <c:x val="0.039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64844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image" Target="../media/image3.png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5</xdr:row>
      <xdr:rowOff>9525</xdr:rowOff>
    </xdr:from>
    <xdr:to>
      <xdr:col>3</xdr:col>
      <xdr:colOff>390525</xdr:colOff>
      <xdr:row>9</xdr:row>
      <xdr:rowOff>171450</xdr:rowOff>
    </xdr:to>
    <xdr:pic>
      <xdr:nvPicPr>
        <xdr:cNvPr id="1" name="Picture 768"/>
        <xdr:cNvPicPr preferRelativeResize="1">
          <a:picLocks noChangeAspect="1"/>
        </xdr:cNvPicPr>
      </xdr:nvPicPr>
      <xdr:blipFill>
        <a:blip r:embed="rId1"/>
        <a:srcRect l="8433" r="9638" b="7546"/>
        <a:stretch>
          <a:fillRect/>
        </a:stretch>
      </xdr:blipFill>
      <xdr:spPr>
        <a:xfrm>
          <a:off x="695325" y="1123950"/>
          <a:ext cx="733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628650</xdr:colOff>
      <xdr:row>32</xdr:row>
      <xdr:rowOff>228600</xdr:rowOff>
    </xdr:from>
    <xdr:to>
      <xdr:col>10</xdr:col>
      <xdr:colOff>561975</xdr:colOff>
      <xdr:row>40</xdr:row>
      <xdr:rowOff>161925</xdr:rowOff>
    </xdr:to>
    <xdr:graphicFrame>
      <xdr:nvGraphicFramePr>
        <xdr:cNvPr id="2" name="Chart 769"/>
        <xdr:cNvGraphicFramePr/>
      </xdr:nvGraphicFramePr>
      <xdr:xfrm>
        <a:off x="5324475" y="7086600"/>
        <a:ext cx="1295400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122</xdr:row>
      <xdr:rowOff>0</xdr:rowOff>
    </xdr:from>
    <xdr:to>
      <xdr:col>4</xdr:col>
      <xdr:colOff>0</xdr:colOff>
      <xdr:row>127</xdr:row>
      <xdr:rowOff>142875</xdr:rowOff>
    </xdr:to>
    <xdr:pic>
      <xdr:nvPicPr>
        <xdr:cNvPr id="3" name="Picture 770"/>
        <xdr:cNvPicPr preferRelativeResize="1">
          <a:picLocks noChangeAspect="1"/>
        </xdr:cNvPicPr>
      </xdr:nvPicPr>
      <xdr:blipFill>
        <a:blip r:embed="rId3"/>
        <a:srcRect l="5830" t="3288" r="3659" b="5308"/>
        <a:stretch>
          <a:fillRect/>
        </a:stretch>
      </xdr:blipFill>
      <xdr:spPr>
        <a:xfrm>
          <a:off x="581025" y="24155400"/>
          <a:ext cx="895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11</xdr:col>
      <xdr:colOff>0</xdr:colOff>
      <xdr:row>57</xdr:row>
      <xdr:rowOff>0</xdr:rowOff>
    </xdr:to>
    <xdr:graphicFrame>
      <xdr:nvGraphicFramePr>
        <xdr:cNvPr id="4" name="Chart 771"/>
        <xdr:cNvGraphicFramePr/>
      </xdr:nvGraphicFramePr>
      <xdr:xfrm>
        <a:off x="5324475" y="10553700"/>
        <a:ext cx="1409700" cy="114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38100</xdr:colOff>
      <xdr:row>63</xdr:row>
      <xdr:rowOff>9525</xdr:rowOff>
    </xdr:from>
    <xdr:to>
      <xdr:col>11</xdr:col>
      <xdr:colOff>0</xdr:colOff>
      <xdr:row>67</xdr:row>
      <xdr:rowOff>0</xdr:rowOff>
    </xdr:to>
    <xdr:graphicFrame>
      <xdr:nvGraphicFramePr>
        <xdr:cNvPr id="5" name="Chart 772"/>
        <xdr:cNvGraphicFramePr/>
      </xdr:nvGraphicFramePr>
      <xdr:xfrm>
        <a:off x="5362575" y="12849225"/>
        <a:ext cx="1371600" cy="752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38100</xdr:colOff>
      <xdr:row>15</xdr:row>
      <xdr:rowOff>19050</xdr:rowOff>
    </xdr:from>
    <xdr:to>
      <xdr:col>3</xdr:col>
      <xdr:colOff>419100</xdr:colOff>
      <xdr:row>19</xdr:row>
      <xdr:rowOff>0</xdr:rowOff>
    </xdr:to>
    <xdr:pic>
      <xdr:nvPicPr>
        <xdr:cNvPr id="6" name="Picture 7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3362325"/>
          <a:ext cx="762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70</xdr:row>
      <xdr:rowOff>190500</xdr:rowOff>
    </xdr:from>
    <xdr:to>
      <xdr:col>11</xdr:col>
      <xdr:colOff>0</xdr:colOff>
      <xdr:row>75</xdr:row>
      <xdr:rowOff>180975</xdr:rowOff>
    </xdr:to>
    <xdr:graphicFrame>
      <xdr:nvGraphicFramePr>
        <xdr:cNvPr id="7" name="Chart 774"/>
        <xdr:cNvGraphicFramePr/>
      </xdr:nvGraphicFramePr>
      <xdr:xfrm>
        <a:off x="5324475" y="14363700"/>
        <a:ext cx="1409700" cy="942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180975</xdr:colOff>
      <xdr:row>130</xdr:row>
      <xdr:rowOff>0</xdr:rowOff>
    </xdr:from>
    <xdr:to>
      <xdr:col>4</xdr:col>
      <xdr:colOff>0</xdr:colOff>
      <xdr:row>135</xdr:row>
      <xdr:rowOff>142875</xdr:rowOff>
    </xdr:to>
    <xdr:pic>
      <xdr:nvPicPr>
        <xdr:cNvPr id="8" name="Picture 775"/>
        <xdr:cNvPicPr preferRelativeResize="1">
          <a:picLocks noChangeAspect="1"/>
        </xdr:cNvPicPr>
      </xdr:nvPicPr>
      <xdr:blipFill>
        <a:blip r:embed="rId3"/>
        <a:srcRect l="5830" t="3288" r="3659" b="5308"/>
        <a:stretch>
          <a:fillRect/>
        </a:stretch>
      </xdr:blipFill>
      <xdr:spPr>
        <a:xfrm>
          <a:off x="581025" y="25679400"/>
          <a:ext cx="895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81</xdr:row>
      <xdr:rowOff>9525</xdr:rowOff>
    </xdr:from>
    <xdr:to>
      <xdr:col>11</xdr:col>
      <xdr:colOff>0</xdr:colOff>
      <xdr:row>85</xdr:row>
      <xdr:rowOff>0</xdr:rowOff>
    </xdr:to>
    <xdr:graphicFrame>
      <xdr:nvGraphicFramePr>
        <xdr:cNvPr id="9" name="Chart 776"/>
        <xdr:cNvGraphicFramePr/>
      </xdr:nvGraphicFramePr>
      <xdr:xfrm>
        <a:off x="5362575" y="16278225"/>
        <a:ext cx="1371600" cy="752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628650</xdr:colOff>
      <xdr:row>89</xdr:row>
      <xdr:rowOff>0</xdr:rowOff>
    </xdr:from>
    <xdr:to>
      <xdr:col>11</xdr:col>
      <xdr:colOff>0</xdr:colOff>
      <xdr:row>94</xdr:row>
      <xdr:rowOff>0</xdr:rowOff>
    </xdr:to>
    <xdr:graphicFrame>
      <xdr:nvGraphicFramePr>
        <xdr:cNvPr id="10" name="Chart 777"/>
        <xdr:cNvGraphicFramePr/>
      </xdr:nvGraphicFramePr>
      <xdr:xfrm>
        <a:off x="5324475" y="17792700"/>
        <a:ext cx="1409700" cy="952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\Downloads\form%20Mammografi%20perban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Mammo\BS%20Western%20Sydney\Katoomba\Shared\Shared\Dgroup\TEMPLA~1\RANZCR~1\Mammo%20Ver1_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Mammo\BS%20Western%20Sydney\Katoomba\WINNT\Profiles\mlewis.000\Personal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Mammo\BS%20Western%20Sydney\Katoomba\QA\Radiog\RADIOG_EPA_Full_Report.f2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Mammo\BS%20Western%20Sydney\Katoomba\WINNT\Profiles\mlewis.000\Personal\mkl_mater\diagnostic\rm5_Jul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Mammo\BS%20Western%20Sydney\Katoomba\BS%20South%20East%20Sydney\2009\BCI\BCI%20Breast%20Biopsy%20ABBi%202805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administrasi"/>
      <sheetName val="Title Page"/>
      <sheetName val="Data Uji"/>
      <sheetName val="Data Mentah"/>
      <sheetName val="Survey &amp; Pengesahan"/>
    </sheetNames>
    <definedNames>
      <definedName name="ShowCredits" sheetId="1" refersTo="#REF!"/>
      <definedName name="ShowCredits1" sheetId="1" refersTo="#REF!"/>
      <definedName name="ShowCredits2" sheetId="1" refersTo="#REF!"/>
      <definedName name="showcredits3" sheetId="1" refersTo="#REF!"/>
      <definedName name="ShowGamma" sheetId="1" refersTo="#REF!"/>
      <definedName name="ShowGamma1" sheetId="1" refersTo="#REF!"/>
      <definedName name="ShowGamma2" sheetId="1" refersTo="#REF!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D Details"/>
      <sheetName val="tests"/>
      <sheetName val="Title Page"/>
      <sheetName val="Executive Summary"/>
      <sheetName val="EPA CoC"/>
      <sheetName val="RANZCR Summary Report"/>
      <sheetName val="RANZCR Detailed Report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View Boxes"/>
      <sheetName val="Sheet1"/>
      <sheetName val="Leakag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T_4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ROdata"/>
      <sheetName val="RADIOG_QC  FORM"/>
      <sheetName val="HVL"/>
      <sheetName val="Leakage"/>
      <sheetName val="EPA Summary- f2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T_1C"/>
      <sheetName val="charts"/>
      <sheetName val="Char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Executive summary"/>
      <sheetName val="ID Details"/>
      <sheetName val="Summary"/>
      <sheetName val="EPA check list"/>
      <sheetName val="Unit Ass"/>
      <sheetName val="Coll"/>
      <sheetName val="Res"/>
      <sheetName val="AOP-CNR"/>
      <sheetName val="image Uniformity &amp; artefact"/>
      <sheetName val="Image Quality "/>
      <sheetName val="kVp"/>
      <sheetName val="HVL"/>
      <sheetName val="Dose"/>
      <sheetName val="Output Lin"/>
      <sheetName val="Viewboxes"/>
      <sheetName val="Localisation"/>
      <sheetName val="Leak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77"/>
  <sheetViews>
    <sheetView view="pageBreakPreview" zoomScale="120" zoomScaleNormal="90" zoomScaleSheetLayoutView="120" workbookViewId="0" topLeftCell="A55">
      <selection activeCell="H10" sqref="H10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3.00390625" style="0" customWidth="1"/>
    <col min="4" max="4" width="3.8515625" style="0" customWidth="1"/>
    <col min="6" max="6" width="15.00390625" style="0" customWidth="1"/>
    <col min="7" max="7" width="2.7109375" style="0" customWidth="1"/>
    <col min="8" max="8" width="3.57421875" style="0" customWidth="1"/>
    <col min="9" max="9" width="2.8515625" style="0" customWidth="1"/>
    <col min="10" max="10" width="5.8515625" style="0" customWidth="1"/>
    <col min="11" max="11" width="5.00390625" style="0" customWidth="1"/>
    <col min="12" max="12" width="4.7109375" style="0" customWidth="1"/>
    <col min="13" max="13" width="6.57421875" style="0" customWidth="1"/>
    <col min="14" max="14" width="4.7109375" style="0" customWidth="1"/>
    <col min="15" max="15" width="3.7109375" style="0" customWidth="1"/>
    <col min="16" max="16" width="4.421875" style="0" customWidth="1"/>
    <col min="17" max="17" width="9.8515625" style="0" customWidth="1"/>
  </cols>
  <sheetData>
    <row r="2" spans="2:17" ht="15.75">
      <c r="B2" s="399" t="s">
        <v>0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</row>
    <row r="3" spans="2:17" ht="15.75">
      <c r="B3" s="399" t="s">
        <v>1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</row>
    <row r="4" spans="2:13" ht="15"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</row>
    <row r="5" spans="2:17" ht="7.5" customHeight="1">
      <c r="B5" s="402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18"/>
    </row>
    <row r="6" spans="2:17" s="398" customFormat="1" ht="15">
      <c r="B6" s="404" t="s">
        <v>2</v>
      </c>
      <c r="C6" s="405" t="s">
        <v>3</v>
      </c>
      <c r="D6" s="405"/>
      <c r="E6" s="405"/>
      <c r="F6" s="405"/>
      <c r="G6" s="405"/>
      <c r="H6" s="406"/>
      <c r="I6" s="406"/>
      <c r="J6" s="406"/>
      <c r="K6" s="406"/>
      <c r="L6" s="406"/>
      <c r="M6" s="406"/>
      <c r="N6" s="406"/>
      <c r="O6" s="406"/>
      <c r="P6" s="406"/>
      <c r="Q6" s="419"/>
    </row>
    <row r="7" spans="2:17" ht="15">
      <c r="B7" s="407"/>
      <c r="C7" s="106">
        <v>1</v>
      </c>
      <c r="D7" s="106" t="s">
        <v>4</v>
      </c>
      <c r="E7" s="106"/>
      <c r="F7" s="106"/>
      <c r="G7" s="106" t="s">
        <v>5</v>
      </c>
      <c r="H7" s="408" t="s">
        <v>6</v>
      </c>
      <c r="I7" s="408"/>
      <c r="J7" s="408"/>
      <c r="K7" s="408"/>
      <c r="L7" s="408"/>
      <c r="M7" s="408"/>
      <c r="N7" s="408"/>
      <c r="O7" s="408"/>
      <c r="P7" s="408"/>
      <c r="Q7" s="267"/>
    </row>
    <row r="8" spans="2:17" ht="15">
      <c r="B8" s="407"/>
      <c r="C8" s="106">
        <v>2</v>
      </c>
      <c r="D8" s="408" t="s">
        <v>7</v>
      </c>
      <c r="E8" s="106"/>
      <c r="F8" s="106"/>
      <c r="G8" s="408" t="s">
        <v>5</v>
      </c>
      <c r="H8" s="408" t="s">
        <v>6</v>
      </c>
      <c r="I8" s="408"/>
      <c r="J8" s="408"/>
      <c r="K8" s="408"/>
      <c r="L8" s="408"/>
      <c r="M8" s="408"/>
      <c r="N8" s="408"/>
      <c r="O8" s="408"/>
      <c r="P8" s="408"/>
      <c r="Q8" s="267"/>
    </row>
    <row r="9" spans="2:17" ht="15">
      <c r="B9" s="407"/>
      <c r="C9" s="106">
        <v>3</v>
      </c>
      <c r="D9" s="106" t="s">
        <v>8</v>
      </c>
      <c r="E9" s="106"/>
      <c r="F9" s="106"/>
      <c r="G9" s="106" t="s">
        <v>5</v>
      </c>
      <c r="H9" s="409" t="s">
        <v>9</v>
      </c>
      <c r="I9" s="408"/>
      <c r="J9" s="408"/>
      <c r="K9" s="408"/>
      <c r="L9" s="408"/>
      <c r="M9" s="408"/>
      <c r="N9" s="408"/>
      <c r="O9" s="408"/>
      <c r="P9" s="408"/>
      <c r="Q9" s="267"/>
    </row>
    <row r="10" spans="2:17" ht="15">
      <c r="B10" s="407"/>
      <c r="C10" s="106">
        <v>4</v>
      </c>
      <c r="D10" s="106" t="s">
        <v>10</v>
      </c>
      <c r="E10" s="106"/>
      <c r="F10" s="106"/>
      <c r="G10" s="106" t="s">
        <v>5</v>
      </c>
      <c r="H10" s="409" t="s">
        <v>11</v>
      </c>
      <c r="I10" s="408"/>
      <c r="J10" s="408"/>
      <c r="K10" s="408"/>
      <c r="L10" s="408"/>
      <c r="M10" s="408"/>
      <c r="N10" s="408"/>
      <c r="O10" s="408"/>
      <c r="P10" s="408"/>
      <c r="Q10" s="267"/>
    </row>
    <row r="11" spans="2:17" ht="15">
      <c r="B11" s="407"/>
      <c r="C11" s="106"/>
      <c r="D11" s="106"/>
      <c r="E11" s="106"/>
      <c r="F11" s="106"/>
      <c r="G11" s="106"/>
      <c r="H11" s="409" t="s">
        <v>12</v>
      </c>
      <c r="I11" s="408"/>
      <c r="J11" s="408"/>
      <c r="K11" s="414" t="s">
        <v>13</v>
      </c>
      <c r="L11" s="408"/>
      <c r="M11" s="103"/>
      <c r="N11" s="408"/>
      <c r="O11" s="408"/>
      <c r="P11" s="408"/>
      <c r="Q11" s="267"/>
    </row>
    <row r="12" spans="2:17" ht="15">
      <c r="B12" s="407"/>
      <c r="C12" s="408">
        <v>5</v>
      </c>
      <c r="D12" s="106" t="s">
        <v>14</v>
      </c>
      <c r="E12" s="106"/>
      <c r="F12" s="106"/>
      <c r="G12" s="106" t="s">
        <v>5</v>
      </c>
      <c r="H12" s="408" t="s">
        <v>6</v>
      </c>
      <c r="I12" s="408"/>
      <c r="J12" s="408"/>
      <c r="K12" s="412" t="s">
        <v>15</v>
      </c>
      <c r="L12" s="408" t="s">
        <v>16</v>
      </c>
      <c r="M12" s="103"/>
      <c r="N12" s="408"/>
      <c r="O12" s="408"/>
      <c r="P12" s="408"/>
      <c r="Q12" s="267"/>
    </row>
    <row r="13" spans="2:17" ht="15">
      <c r="B13" s="407"/>
      <c r="C13" s="408">
        <v>6</v>
      </c>
      <c r="D13" s="106" t="s">
        <v>17</v>
      </c>
      <c r="E13" s="106"/>
      <c r="F13" s="106"/>
      <c r="G13" s="106" t="s">
        <v>5</v>
      </c>
      <c r="H13" s="408" t="s">
        <v>6</v>
      </c>
      <c r="I13" s="408"/>
      <c r="J13" s="408"/>
      <c r="K13" s="412" t="s">
        <v>15</v>
      </c>
      <c r="L13" s="408" t="s">
        <v>6</v>
      </c>
      <c r="M13" s="103"/>
      <c r="N13" s="408"/>
      <c r="O13" s="408"/>
      <c r="P13" s="408"/>
      <c r="Q13" s="267"/>
    </row>
    <row r="14" spans="2:17" ht="15">
      <c r="B14" s="407"/>
      <c r="C14" s="408">
        <v>7</v>
      </c>
      <c r="D14" s="106" t="s">
        <v>18</v>
      </c>
      <c r="E14" s="106"/>
      <c r="F14" s="106"/>
      <c r="G14" s="106" t="s">
        <v>5</v>
      </c>
      <c r="H14" s="408" t="s">
        <v>6</v>
      </c>
      <c r="I14" s="408"/>
      <c r="J14" s="408"/>
      <c r="K14" s="408"/>
      <c r="L14" s="408"/>
      <c r="M14" s="408"/>
      <c r="N14" s="408"/>
      <c r="O14" s="408"/>
      <c r="P14" s="408"/>
      <c r="Q14" s="267"/>
    </row>
    <row r="15" spans="2:17" ht="15">
      <c r="B15" s="407"/>
      <c r="C15" s="408">
        <v>8</v>
      </c>
      <c r="D15" s="106" t="s">
        <v>19</v>
      </c>
      <c r="E15" s="106"/>
      <c r="F15" s="106"/>
      <c r="G15" s="106" t="s">
        <v>5</v>
      </c>
      <c r="H15" s="408" t="s">
        <v>6</v>
      </c>
      <c r="I15" s="408"/>
      <c r="J15" s="408"/>
      <c r="K15" s="408"/>
      <c r="L15" s="408"/>
      <c r="M15" s="408"/>
      <c r="N15" s="408"/>
      <c r="O15" s="408"/>
      <c r="P15" s="408"/>
      <c r="Q15" s="267"/>
    </row>
    <row r="16" spans="2:17" ht="15">
      <c r="B16" s="407"/>
      <c r="C16" s="408">
        <v>9</v>
      </c>
      <c r="D16" s="408" t="s">
        <v>20</v>
      </c>
      <c r="E16" s="106"/>
      <c r="F16" s="106"/>
      <c r="G16" s="408" t="s">
        <v>5</v>
      </c>
      <c r="H16" s="408" t="s">
        <v>6</v>
      </c>
      <c r="I16" s="408"/>
      <c r="J16" s="408"/>
      <c r="K16" s="408"/>
      <c r="L16" s="408"/>
      <c r="M16" s="408"/>
      <c r="N16" s="408"/>
      <c r="O16" s="408"/>
      <c r="P16" s="408"/>
      <c r="Q16" s="267"/>
    </row>
    <row r="17" spans="2:17" ht="5.25" customHeight="1">
      <c r="B17" s="69"/>
      <c r="C17" s="410"/>
      <c r="D17" s="410"/>
      <c r="E17" s="101"/>
      <c r="F17" s="101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20"/>
    </row>
    <row r="18" spans="2:17" ht="7.5" customHeight="1">
      <c r="B18" s="407"/>
      <c r="C18" s="106"/>
      <c r="D18" s="106"/>
      <c r="E18" s="106"/>
      <c r="F18" s="106"/>
      <c r="G18" s="106"/>
      <c r="H18" s="408"/>
      <c r="I18" s="408"/>
      <c r="J18" s="408"/>
      <c r="K18" s="408"/>
      <c r="L18" s="408"/>
      <c r="M18" s="408"/>
      <c r="N18" s="408"/>
      <c r="O18" s="408"/>
      <c r="P18" s="408"/>
      <c r="Q18" s="267"/>
    </row>
    <row r="19" spans="2:17" s="398" customFormat="1" ht="15">
      <c r="B19" s="404" t="s">
        <v>21</v>
      </c>
      <c r="C19" s="405" t="s">
        <v>22</v>
      </c>
      <c r="D19" s="405"/>
      <c r="E19" s="405"/>
      <c r="F19" s="405"/>
      <c r="G19" s="405"/>
      <c r="H19" s="406"/>
      <c r="I19" s="406"/>
      <c r="J19" s="406"/>
      <c r="K19" s="406"/>
      <c r="L19" s="406"/>
      <c r="M19" s="406"/>
      <c r="N19" s="406"/>
      <c r="O19" s="406"/>
      <c r="P19" s="406"/>
      <c r="Q19" s="419"/>
    </row>
    <row r="20" spans="2:17" s="398" customFormat="1" ht="15">
      <c r="B20" s="404"/>
      <c r="C20" s="405" t="s">
        <v>23</v>
      </c>
      <c r="D20" s="405" t="s">
        <v>24</v>
      </c>
      <c r="E20" s="405"/>
      <c r="F20" s="405"/>
      <c r="G20" s="405" t="s">
        <v>5</v>
      </c>
      <c r="H20" s="408"/>
      <c r="I20" s="406" t="s">
        <v>25</v>
      </c>
      <c r="J20" s="406"/>
      <c r="K20" s="406"/>
      <c r="L20" s="406"/>
      <c r="M20" s="406"/>
      <c r="N20" s="406"/>
      <c r="O20" s="406"/>
      <c r="P20" s="406"/>
      <c r="Q20" s="419"/>
    </row>
    <row r="21" spans="2:17" s="398" customFormat="1" ht="15">
      <c r="B21" s="404"/>
      <c r="C21" s="405"/>
      <c r="D21" s="405"/>
      <c r="E21" s="405"/>
      <c r="F21" s="405"/>
      <c r="G21" s="405"/>
      <c r="H21" s="406"/>
      <c r="I21" s="406" t="s">
        <v>26</v>
      </c>
      <c r="J21" s="406"/>
      <c r="K21" s="406"/>
      <c r="L21" s="406"/>
      <c r="M21" s="406"/>
      <c r="N21" s="406"/>
      <c r="O21" s="406"/>
      <c r="P21" s="406"/>
      <c r="Q21" s="419"/>
    </row>
    <row r="22" spans="2:17" s="398" customFormat="1" ht="15">
      <c r="B22" s="404"/>
      <c r="C22" s="405"/>
      <c r="D22" s="405"/>
      <c r="E22" s="405"/>
      <c r="F22" s="405"/>
      <c r="G22" s="405"/>
      <c r="H22" s="406"/>
      <c r="I22" s="406" t="s">
        <v>27</v>
      </c>
      <c r="J22" s="406"/>
      <c r="K22" s="406"/>
      <c r="L22" s="406"/>
      <c r="M22" s="406"/>
      <c r="N22" s="406"/>
      <c r="O22" s="406"/>
      <c r="P22" s="406"/>
      <c r="Q22" s="419"/>
    </row>
    <row r="23" spans="2:17" s="398" customFormat="1" ht="15">
      <c r="B23" s="404"/>
      <c r="C23" s="405"/>
      <c r="D23" s="405"/>
      <c r="E23" s="405"/>
      <c r="F23" s="405"/>
      <c r="G23" s="405"/>
      <c r="H23" s="406"/>
      <c r="I23" s="406"/>
      <c r="J23" s="406"/>
      <c r="K23" s="406"/>
      <c r="L23" s="406"/>
      <c r="M23" s="406"/>
      <c r="N23" s="406"/>
      <c r="O23" s="406"/>
      <c r="P23" s="406"/>
      <c r="Q23" s="419"/>
    </row>
    <row r="24" spans="2:17" s="398" customFormat="1" ht="15">
      <c r="B24" s="404"/>
      <c r="C24" s="405" t="s">
        <v>28</v>
      </c>
      <c r="D24" s="405" t="s">
        <v>29</v>
      </c>
      <c r="E24" s="405"/>
      <c r="F24" s="405"/>
      <c r="G24" s="405"/>
      <c r="H24" s="406"/>
      <c r="I24" s="406"/>
      <c r="J24" s="406"/>
      <c r="K24" s="406"/>
      <c r="L24" s="406"/>
      <c r="M24" s="406"/>
      <c r="N24" s="406"/>
      <c r="O24" s="406"/>
      <c r="P24" s="406"/>
      <c r="Q24" s="419"/>
    </row>
    <row r="25" spans="2:17" ht="15">
      <c r="B25" s="407"/>
      <c r="C25" s="106"/>
      <c r="D25" s="106" t="s">
        <v>30</v>
      </c>
      <c r="E25" s="106" t="s">
        <v>31</v>
      </c>
      <c r="F25" s="106"/>
      <c r="G25" s="106" t="s">
        <v>5</v>
      </c>
      <c r="H25" s="408" t="s">
        <v>16</v>
      </c>
      <c r="I25" s="408"/>
      <c r="J25" s="408"/>
      <c r="K25" s="408"/>
      <c r="L25" s="408"/>
      <c r="M25" s="408"/>
      <c r="N25" s="408"/>
      <c r="O25" s="408"/>
      <c r="P25" s="408"/>
      <c r="Q25" s="267"/>
    </row>
    <row r="26" spans="2:17" ht="15">
      <c r="B26" s="407"/>
      <c r="C26" s="106"/>
      <c r="D26" s="106" t="s">
        <v>32</v>
      </c>
      <c r="E26" s="106" t="s">
        <v>33</v>
      </c>
      <c r="F26" s="106"/>
      <c r="G26" s="106" t="s">
        <v>5</v>
      </c>
      <c r="H26" s="408" t="s">
        <v>16</v>
      </c>
      <c r="I26" s="408"/>
      <c r="J26" s="408"/>
      <c r="K26" s="408"/>
      <c r="L26" s="408"/>
      <c r="M26" s="408"/>
      <c r="N26" s="408"/>
      <c r="O26" s="408"/>
      <c r="P26" s="408"/>
      <c r="Q26" s="267"/>
    </row>
    <row r="27" spans="2:17" ht="15">
      <c r="B27" s="407"/>
      <c r="C27" s="106"/>
      <c r="D27" s="106" t="s">
        <v>34</v>
      </c>
      <c r="E27" s="106" t="s">
        <v>35</v>
      </c>
      <c r="F27" s="106"/>
      <c r="G27" s="106" t="s">
        <v>5</v>
      </c>
      <c r="H27" s="408" t="s">
        <v>16</v>
      </c>
      <c r="I27" s="408"/>
      <c r="J27" s="408"/>
      <c r="K27" s="408"/>
      <c r="L27" s="408"/>
      <c r="M27" s="408"/>
      <c r="N27" s="408"/>
      <c r="O27" s="408"/>
      <c r="P27" s="408"/>
      <c r="Q27" s="267"/>
    </row>
    <row r="28" spans="2:17" ht="15">
      <c r="B28" s="407"/>
      <c r="C28" s="106"/>
      <c r="D28" s="106" t="s">
        <v>36</v>
      </c>
      <c r="E28" s="106" t="s">
        <v>37</v>
      </c>
      <c r="F28" s="106"/>
      <c r="G28" s="106" t="s">
        <v>5</v>
      </c>
      <c r="H28" s="408" t="s">
        <v>16</v>
      </c>
      <c r="I28" s="408"/>
      <c r="J28" s="408"/>
      <c r="K28" s="408"/>
      <c r="L28" s="408"/>
      <c r="M28" s="408"/>
      <c r="N28" s="408"/>
      <c r="O28" s="408"/>
      <c r="P28" s="408"/>
      <c r="Q28" s="267"/>
    </row>
    <row r="29" spans="2:17" ht="15">
      <c r="B29" s="407"/>
      <c r="C29" s="106"/>
      <c r="D29" s="106" t="s">
        <v>38</v>
      </c>
      <c r="E29" s="106" t="s">
        <v>39</v>
      </c>
      <c r="F29" s="106"/>
      <c r="G29" s="106" t="s">
        <v>5</v>
      </c>
      <c r="H29" s="408"/>
      <c r="I29" s="408" t="s">
        <v>40</v>
      </c>
      <c r="J29" s="408"/>
      <c r="K29" s="408"/>
      <c r="L29" s="408"/>
      <c r="M29" s="408" t="s">
        <v>41</v>
      </c>
      <c r="N29" s="408"/>
      <c r="O29" s="408"/>
      <c r="P29" s="408" t="s">
        <v>42</v>
      </c>
      <c r="Q29" s="267"/>
    </row>
    <row r="30" spans="2:17" ht="15">
      <c r="B30" s="407"/>
      <c r="C30" s="106"/>
      <c r="D30" s="106"/>
      <c r="E30" s="106"/>
      <c r="F30" s="106"/>
      <c r="G30" s="106"/>
      <c r="H30" s="408"/>
      <c r="I30" s="408" t="s">
        <v>43</v>
      </c>
      <c r="J30" s="408"/>
      <c r="K30" s="408"/>
      <c r="L30" s="408"/>
      <c r="M30" s="408" t="s">
        <v>44</v>
      </c>
      <c r="N30" s="408"/>
      <c r="O30" s="408"/>
      <c r="P30" s="408"/>
      <c r="Q30" s="267"/>
    </row>
    <row r="31" spans="2:17" ht="15">
      <c r="B31" s="407"/>
      <c r="C31" s="106"/>
      <c r="D31" s="106" t="s">
        <v>45</v>
      </c>
      <c r="E31" s="106" t="s">
        <v>46</v>
      </c>
      <c r="F31" s="106"/>
      <c r="G31" s="106" t="s">
        <v>5</v>
      </c>
      <c r="H31" s="411"/>
      <c r="I31" s="408" t="s">
        <v>47</v>
      </c>
      <c r="J31" s="408"/>
      <c r="K31" s="408"/>
      <c r="L31" s="415"/>
      <c r="M31" s="408" t="s">
        <v>48</v>
      </c>
      <c r="N31" s="415"/>
      <c r="O31" s="408" t="s">
        <v>49</v>
      </c>
      <c r="P31" s="415"/>
      <c r="Q31" s="267" t="s">
        <v>50</v>
      </c>
    </row>
    <row r="32" spans="2:25" ht="15">
      <c r="B32" s="407"/>
      <c r="C32" s="106"/>
      <c r="D32" s="106" t="s">
        <v>51</v>
      </c>
      <c r="E32" s="106" t="s">
        <v>52</v>
      </c>
      <c r="F32" s="106"/>
      <c r="G32" s="106" t="s">
        <v>5</v>
      </c>
      <c r="H32" s="411"/>
      <c r="I32" s="408" t="s">
        <v>48</v>
      </c>
      <c r="J32" s="408"/>
      <c r="K32" s="408"/>
      <c r="L32" s="408"/>
      <c r="M32" s="408" t="s">
        <v>53</v>
      </c>
      <c r="N32" s="408"/>
      <c r="O32" s="408"/>
      <c r="P32" s="408"/>
      <c r="Q32" s="267"/>
      <c r="R32" s="421" t="s">
        <v>54</v>
      </c>
      <c r="S32" s="422"/>
      <c r="T32" s="422"/>
      <c r="U32" s="422"/>
      <c r="V32" s="422"/>
      <c r="W32" s="422"/>
      <c r="X32" s="422"/>
      <c r="Y32" s="422"/>
    </row>
    <row r="33" spans="2:25" ht="15">
      <c r="B33" s="407"/>
      <c r="C33" s="106"/>
      <c r="D33" s="408" t="s">
        <v>55</v>
      </c>
      <c r="E33" t="s">
        <v>56</v>
      </c>
      <c r="G33" s="408" t="s">
        <v>5</v>
      </c>
      <c r="H33" s="408"/>
      <c r="I33" s="408" t="s">
        <v>57</v>
      </c>
      <c r="J33" s="408"/>
      <c r="K33" s="408"/>
      <c r="L33" s="408"/>
      <c r="M33" s="408" t="s">
        <v>58</v>
      </c>
      <c r="N33" s="408"/>
      <c r="O33" s="408"/>
      <c r="P33" s="408"/>
      <c r="Q33" s="267"/>
      <c r="R33" s="421" t="s">
        <v>59</v>
      </c>
      <c r="S33" s="422"/>
      <c r="T33" s="422"/>
      <c r="U33" s="422"/>
      <c r="V33" s="422"/>
      <c r="W33" s="422"/>
      <c r="X33" s="422"/>
      <c r="Y33" s="422"/>
    </row>
    <row r="34" spans="2:17" ht="15">
      <c r="B34" s="407"/>
      <c r="C34" s="106"/>
      <c r="D34" s="408" t="s">
        <v>60</v>
      </c>
      <c r="E34" t="s">
        <v>61</v>
      </c>
      <c r="G34" s="408" t="s">
        <v>5</v>
      </c>
      <c r="H34" s="408"/>
      <c r="I34" s="408" t="s">
        <v>62</v>
      </c>
      <c r="J34" s="408"/>
      <c r="K34" s="408"/>
      <c r="L34" s="408"/>
      <c r="M34" s="408" t="s">
        <v>63</v>
      </c>
      <c r="N34" s="408"/>
      <c r="O34" s="408"/>
      <c r="P34" s="408" t="s">
        <v>64</v>
      </c>
      <c r="Q34" s="267"/>
    </row>
    <row r="35" spans="2:17" ht="12.75" customHeight="1">
      <c r="B35" s="407"/>
      <c r="C35" s="106"/>
      <c r="D35" s="106"/>
      <c r="E35" s="106"/>
      <c r="F35" s="106"/>
      <c r="G35" s="106"/>
      <c r="H35" s="408"/>
      <c r="I35" s="408"/>
      <c r="J35" s="408"/>
      <c r="K35" s="408"/>
      <c r="L35" s="408"/>
      <c r="M35" s="408"/>
      <c r="N35" s="408"/>
      <c r="O35" s="408"/>
      <c r="P35" s="408"/>
      <c r="Q35" s="267"/>
    </row>
    <row r="36" spans="2:17" s="398" customFormat="1" ht="15">
      <c r="B36" s="404"/>
      <c r="C36" s="405" t="s">
        <v>65</v>
      </c>
      <c r="D36" s="405" t="s">
        <v>66</v>
      </c>
      <c r="E36" s="405"/>
      <c r="F36" s="405"/>
      <c r="G36" s="405"/>
      <c r="H36" s="406"/>
      <c r="I36" s="406"/>
      <c r="J36" s="406"/>
      <c r="K36" s="406"/>
      <c r="L36" s="406"/>
      <c r="M36" s="406"/>
      <c r="N36" s="406"/>
      <c r="O36" s="406"/>
      <c r="P36" s="406"/>
      <c r="Q36" s="419"/>
    </row>
    <row r="37" spans="2:17" ht="15">
      <c r="B37" s="407"/>
      <c r="C37" s="106"/>
      <c r="D37" s="106" t="s">
        <v>30</v>
      </c>
      <c r="E37" s="106" t="s">
        <v>31</v>
      </c>
      <c r="F37" s="106"/>
      <c r="G37" s="106" t="s">
        <v>5</v>
      </c>
      <c r="H37" s="408" t="s">
        <v>67</v>
      </c>
      <c r="I37" s="408"/>
      <c r="J37" s="408"/>
      <c r="K37" s="408"/>
      <c r="L37" s="408"/>
      <c r="M37" s="408"/>
      <c r="N37" s="408"/>
      <c r="O37" s="408"/>
      <c r="P37" s="408"/>
      <c r="Q37" s="267"/>
    </row>
    <row r="38" spans="2:23" ht="15">
      <c r="B38" s="407"/>
      <c r="C38" s="106"/>
      <c r="D38" s="106" t="s">
        <v>32</v>
      </c>
      <c r="E38" s="106" t="s">
        <v>33</v>
      </c>
      <c r="F38" s="106"/>
      <c r="G38" s="106" t="s">
        <v>5</v>
      </c>
      <c r="H38" s="408" t="s">
        <v>67</v>
      </c>
      <c r="I38" s="408"/>
      <c r="J38" s="408"/>
      <c r="K38" s="408"/>
      <c r="L38" s="408"/>
      <c r="M38" s="408"/>
      <c r="N38" s="408"/>
      <c r="O38" s="408"/>
      <c r="P38" s="408"/>
      <c r="Q38" s="267"/>
      <c r="W38" s="423"/>
    </row>
    <row r="39" spans="2:17" ht="15">
      <c r="B39" s="407"/>
      <c r="C39" s="106"/>
      <c r="D39" s="106" t="s">
        <v>34</v>
      </c>
      <c r="E39" s="106" t="s">
        <v>35</v>
      </c>
      <c r="F39" s="106"/>
      <c r="G39" s="106" t="s">
        <v>5</v>
      </c>
      <c r="H39" s="408" t="s">
        <v>68</v>
      </c>
      <c r="I39" s="408"/>
      <c r="J39" s="408"/>
      <c r="K39" s="408"/>
      <c r="L39" s="408"/>
      <c r="M39" s="408"/>
      <c r="N39" s="408"/>
      <c r="O39" s="408"/>
      <c r="P39" s="408"/>
      <c r="Q39" s="267"/>
    </row>
    <row r="40" spans="2:17" ht="15">
      <c r="B40" s="407"/>
      <c r="C40" s="106"/>
      <c r="D40" s="106" t="s">
        <v>36</v>
      </c>
      <c r="E40" s="106" t="s">
        <v>69</v>
      </c>
      <c r="F40" s="106"/>
      <c r="G40" s="106" t="s">
        <v>5</v>
      </c>
      <c r="H40" s="411"/>
      <c r="I40" s="408" t="s">
        <v>70</v>
      </c>
      <c r="J40" s="408"/>
      <c r="K40" s="408"/>
      <c r="L40" s="408"/>
      <c r="M40" s="408" t="s">
        <v>71</v>
      </c>
      <c r="N40" s="415"/>
      <c r="O40" s="408" t="s">
        <v>47</v>
      </c>
      <c r="P40" s="408"/>
      <c r="Q40" s="267"/>
    </row>
    <row r="41" spans="2:17" ht="15.75" customHeight="1">
      <c r="B41" s="407"/>
      <c r="C41" s="106"/>
      <c r="D41" s="408" t="s">
        <v>38</v>
      </c>
      <c r="E41" s="408" t="s">
        <v>72</v>
      </c>
      <c r="F41" s="106"/>
      <c r="G41" s="408" t="s">
        <v>5</v>
      </c>
      <c r="H41" s="412"/>
      <c r="I41" s="412" t="s">
        <v>73</v>
      </c>
      <c r="J41" s="408"/>
      <c r="K41" s="408"/>
      <c r="L41" s="408"/>
      <c r="M41" s="408"/>
      <c r="N41" s="408"/>
      <c r="O41" s="408"/>
      <c r="P41" s="408"/>
      <c r="Q41" s="267"/>
    </row>
    <row r="42" spans="2:17" ht="12" customHeight="1">
      <c r="B42" s="407"/>
      <c r="C42" s="106"/>
      <c r="D42" s="106"/>
      <c r="E42" s="106"/>
      <c r="F42" s="106"/>
      <c r="G42" s="106"/>
      <c r="H42" s="408"/>
      <c r="I42" s="408"/>
      <c r="J42" s="408"/>
      <c r="K42" s="408"/>
      <c r="L42" s="408"/>
      <c r="M42" s="408"/>
      <c r="N42" s="408"/>
      <c r="O42" s="408"/>
      <c r="P42" s="408"/>
      <c r="Q42" s="267"/>
    </row>
    <row r="43" spans="2:17" s="398" customFormat="1" ht="15">
      <c r="B43" s="404"/>
      <c r="C43" s="405" t="s">
        <v>74</v>
      </c>
      <c r="D43" s="405" t="s">
        <v>75</v>
      </c>
      <c r="E43" s="405"/>
      <c r="F43" s="405"/>
      <c r="G43" s="405"/>
      <c r="H43" s="406"/>
      <c r="I43" s="406"/>
      <c r="J43" s="406"/>
      <c r="K43" s="406"/>
      <c r="L43" s="406"/>
      <c r="M43" s="406"/>
      <c r="N43" s="406"/>
      <c r="O43" s="406"/>
      <c r="P43" s="406"/>
      <c r="Q43" s="419"/>
    </row>
    <row r="44" spans="2:17" ht="15">
      <c r="B44" s="407"/>
      <c r="C44" s="106"/>
      <c r="D44" s="106" t="s">
        <v>30</v>
      </c>
      <c r="E44" s="106" t="s">
        <v>31</v>
      </c>
      <c r="F44" s="106"/>
      <c r="G44" s="106" t="s">
        <v>5</v>
      </c>
      <c r="H44" s="408" t="s">
        <v>6</v>
      </c>
      <c r="I44" s="408"/>
      <c r="J44" s="408"/>
      <c r="K44" s="408"/>
      <c r="L44" s="408"/>
      <c r="M44" s="408"/>
      <c r="N44" s="408"/>
      <c r="O44" s="408"/>
      <c r="P44" s="408"/>
      <c r="Q44" s="267"/>
    </row>
    <row r="45" spans="2:17" ht="15">
      <c r="B45" s="407"/>
      <c r="C45" s="106"/>
      <c r="D45" s="106" t="s">
        <v>32</v>
      </c>
      <c r="E45" s="106" t="s">
        <v>33</v>
      </c>
      <c r="F45" s="106"/>
      <c r="G45" s="106" t="s">
        <v>5</v>
      </c>
      <c r="H45" s="408" t="s">
        <v>6</v>
      </c>
      <c r="I45" s="408"/>
      <c r="J45" s="408"/>
      <c r="K45" s="408"/>
      <c r="L45" s="408"/>
      <c r="M45" s="408"/>
      <c r="N45" s="408"/>
      <c r="O45" s="408"/>
      <c r="P45" s="408"/>
      <c r="Q45" s="267"/>
    </row>
    <row r="46" spans="2:17" ht="15">
      <c r="B46" s="407"/>
      <c r="C46" s="106"/>
      <c r="D46" s="106" t="s">
        <v>34</v>
      </c>
      <c r="E46" s="106" t="s">
        <v>35</v>
      </c>
      <c r="F46" s="106"/>
      <c r="G46" s="106" t="s">
        <v>5</v>
      </c>
      <c r="H46" s="408" t="s">
        <v>6</v>
      </c>
      <c r="I46" s="408"/>
      <c r="J46" s="408"/>
      <c r="K46" s="408"/>
      <c r="L46" s="408"/>
      <c r="M46" s="408"/>
      <c r="N46" s="408"/>
      <c r="O46" s="408"/>
      <c r="P46" s="408"/>
      <c r="Q46" s="267"/>
    </row>
    <row r="47" spans="2:17" ht="15">
      <c r="B47" s="407"/>
      <c r="C47" s="106"/>
      <c r="D47" s="106" t="s">
        <v>36</v>
      </c>
      <c r="E47" s="106" t="s">
        <v>76</v>
      </c>
      <c r="F47" s="106"/>
      <c r="G47" s="106" t="s">
        <v>5</v>
      </c>
      <c r="H47" s="408" t="s">
        <v>77</v>
      </c>
      <c r="I47" s="408"/>
      <c r="J47" s="415"/>
      <c r="K47" s="408" t="s">
        <v>78</v>
      </c>
      <c r="L47" s="408"/>
      <c r="M47" s="408" t="s">
        <v>79</v>
      </c>
      <c r="N47" s="415"/>
      <c r="O47" s="408" t="s">
        <v>78</v>
      </c>
      <c r="P47" s="408"/>
      <c r="Q47" s="267"/>
    </row>
    <row r="48" spans="2:17" ht="15">
      <c r="B48" s="407"/>
      <c r="C48" s="106"/>
      <c r="D48" s="408" t="s">
        <v>38</v>
      </c>
      <c r="E48" s="408" t="s">
        <v>80</v>
      </c>
      <c r="F48" s="106"/>
      <c r="G48" s="106" t="s">
        <v>5</v>
      </c>
      <c r="H48" s="411"/>
      <c r="I48" s="416" t="s">
        <v>48</v>
      </c>
      <c r="J48" s="408"/>
      <c r="K48" s="103"/>
      <c r="L48" s="103"/>
      <c r="M48" s="408" t="s">
        <v>71</v>
      </c>
      <c r="N48" s="415"/>
      <c r="O48" s="408" t="s">
        <v>47</v>
      </c>
      <c r="P48" s="408"/>
      <c r="Q48" s="267"/>
    </row>
    <row r="49" spans="2:17" ht="12" customHeight="1">
      <c r="B49" s="407"/>
      <c r="C49" s="106"/>
      <c r="D49" s="106"/>
      <c r="E49" s="106"/>
      <c r="F49" s="106"/>
      <c r="G49" s="106"/>
      <c r="H49" s="408"/>
      <c r="I49" s="408"/>
      <c r="J49" s="408"/>
      <c r="K49" s="408"/>
      <c r="L49" s="408"/>
      <c r="M49" s="408"/>
      <c r="N49" s="408"/>
      <c r="O49" s="408"/>
      <c r="P49" s="408"/>
      <c r="Q49" s="267"/>
    </row>
    <row r="50" spans="2:34" s="398" customFormat="1" ht="15">
      <c r="B50" s="404"/>
      <c r="C50" s="405" t="s">
        <v>81</v>
      </c>
      <c r="D50" s="405" t="s">
        <v>82</v>
      </c>
      <c r="E50" s="405"/>
      <c r="F50" s="405"/>
      <c r="G50" s="405"/>
      <c r="H50" s="406"/>
      <c r="I50" s="406"/>
      <c r="J50" s="406"/>
      <c r="K50" s="406"/>
      <c r="L50" s="406"/>
      <c r="M50" s="406"/>
      <c r="N50" s="406"/>
      <c r="O50" s="406"/>
      <c r="P50" s="406"/>
      <c r="Q50" s="419"/>
      <c r="X50" s="408"/>
      <c r="AD50" s="106"/>
      <c r="AE50" s="106"/>
      <c r="AF50" s="106"/>
      <c r="AG50" s="106" t="s">
        <v>83</v>
      </c>
      <c r="AH50" s="106"/>
    </row>
    <row r="51" spans="2:17" ht="15">
      <c r="B51" s="407"/>
      <c r="C51" s="106"/>
      <c r="D51" s="106" t="s">
        <v>30</v>
      </c>
      <c r="E51" s="106" t="s">
        <v>31</v>
      </c>
      <c r="F51" s="106"/>
      <c r="G51" s="106" t="s">
        <v>5</v>
      </c>
      <c r="H51" s="408" t="s">
        <v>67</v>
      </c>
      <c r="I51" s="408"/>
      <c r="J51" s="408"/>
      <c r="K51" s="408"/>
      <c r="L51" s="408"/>
      <c r="M51" s="408"/>
      <c r="N51" s="408"/>
      <c r="O51" s="408"/>
      <c r="P51" s="408"/>
      <c r="Q51" s="267"/>
    </row>
    <row r="52" spans="2:17" ht="15">
      <c r="B52" s="407"/>
      <c r="C52" s="106"/>
      <c r="D52" s="106" t="s">
        <v>32</v>
      </c>
      <c r="E52" s="106" t="s">
        <v>33</v>
      </c>
      <c r="F52" s="106"/>
      <c r="G52" s="106" t="s">
        <v>5</v>
      </c>
      <c r="H52" s="408" t="s">
        <v>16</v>
      </c>
      <c r="I52" s="408"/>
      <c r="J52" s="408"/>
      <c r="K52" s="408"/>
      <c r="L52" s="408"/>
      <c r="M52" s="408"/>
      <c r="N52" s="408"/>
      <c r="O52" s="408"/>
      <c r="P52" s="408"/>
      <c r="Q52" s="267"/>
    </row>
    <row r="53" spans="2:17" ht="15">
      <c r="B53" s="407"/>
      <c r="C53" s="106"/>
      <c r="D53" s="106" t="s">
        <v>34</v>
      </c>
      <c r="E53" s="106" t="s">
        <v>35</v>
      </c>
      <c r="F53" s="106"/>
      <c r="G53" s="106" t="s">
        <v>5</v>
      </c>
      <c r="H53" s="408" t="s">
        <v>6</v>
      </c>
      <c r="I53" s="408"/>
      <c r="J53" s="408"/>
      <c r="K53" s="408"/>
      <c r="L53" s="408"/>
      <c r="M53" s="408"/>
      <c r="N53" s="408"/>
      <c r="O53" s="408"/>
      <c r="P53" s="408"/>
      <c r="Q53" s="267"/>
    </row>
    <row r="54" spans="2:17" ht="15">
      <c r="B54" s="407"/>
      <c r="C54" s="106"/>
      <c r="D54" s="106" t="s">
        <v>36</v>
      </c>
      <c r="E54" s="106" t="s">
        <v>84</v>
      </c>
      <c r="F54" s="106"/>
      <c r="G54" s="106" t="s">
        <v>5</v>
      </c>
      <c r="H54" s="411"/>
      <c r="I54" s="408" t="s">
        <v>85</v>
      </c>
      <c r="J54" s="408"/>
      <c r="K54" s="408"/>
      <c r="L54" s="408"/>
      <c r="M54" s="408"/>
      <c r="N54" s="408"/>
      <c r="O54" s="408"/>
      <c r="P54" s="408"/>
      <c r="Q54" s="267"/>
    </row>
    <row r="55" spans="2:17" ht="15">
      <c r="B55" s="407"/>
      <c r="C55" s="106"/>
      <c r="D55" s="408" t="s">
        <v>38</v>
      </c>
      <c r="E55" s="408" t="s">
        <v>86</v>
      </c>
      <c r="F55" s="106"/>
      <c r="G55" s="408" t="s">
        <v>5</v>
      </c>
      <c r="H55" s="411"/>
      <c r="I55" s="408" t="s">
        <v>87</v>
      </c>
      <c r="J55" s="408"/>
      <c r="K55" s="408"/>
      <c r="L55" s="408"/>
      <c r="M55" s="417" t="s">
        <v>88</v>
      </c>
      <c r="N55" s="417"/>
      <c r="O55" s="417"/>
      <c r="P55" s="417"/>
      <c r="Q55" s="424"/>
    </row>
    <row r="56" spans="2:17" ht="13.5" customHeight="1">
      <c r="B56" s="407"/>
      <c r="C56" s="106"/>
      <c r="D56" s="106"/>
      <c r="E56" s="106"/>
      <c r="F56" s="106"/>
      <c r="G56" s="106"/>
      <c r="H56" s="408"/>
      <c r="I56" s="408"/>
      <c r="J56" s="408"/>
      <c r="K56" s="408"/>
      <c r="L56" s="408"/>
      <c r="M56" s="408"/>
      <c r="N56" s="408"/>
      <c r="O56" s="408"/>
      <c r="P56" s="408"/>
      <c r="Q56" s="267"/>
    </row>
    <row r="57" spans="2:17" ht="15">
      <c r="B57" s="407"/>
      <c r="C57" s="405" t="s">
        <v>89</v>
      </c>
      <c r="D57" s="405" t="s">
        <v>90</v>
      </c>
      <c r="E57" s="106"/>
      <c r="F57" s="106"/>
      <c r="G57" s="106"/>
      <c r="H57" s="408"/>
      <c r="I57" s="408"/>
      <c r="J57" s="408"/>
      <c r="K57" s="408"/>
      <c r="L57" s="408"/>
      <c r="M57" s="408"/>
      <c r="N57" s="408"/>
      <c r="O57" s="408"/>
      <c r="P57" s="408"/>
      <c r="Q57" s="267"/>
    </row>
    <row r="58" spans="2:17" ht="15">
      <c r="B58" s="407"/>
      <c r="C58" s="106"/>
      <c r="D58" s="408" t="s">
        <v>30</v>
      </c>
      <c r="E58" s="106" t="s">
        <v>91</v>
      </c>
      <c r="F58" s="106"/>
      <c r="G58" s="106" t="s">
        <v>5</v>
      </c>
      <c r="H58" s="408"/>
      <c r="I58" s="408" t="s">
        <v>92</v>
      </c>
      <c r="J58" s="408"/>
      <c r="K58" s="408"/>
      <c r="L58" s="408"/>
      <c r="M58" s="408" t="s">
        <v>93</v>
      </c>
      <c r="N58" s="408"/>
      <c r="O58" s="408"/>
      <c r="P58" s="408"/>
      <c r="Q58" s="267"/>
    </row>
    <row r="59" spans="2:17" ht="15">
      <c r="B59" s="407"/>
      <c r="C59" s="106"/>
      <c r="D59" s="408" t="s">
        <v>32</v>
      </c>
      <c r="E59" s="106" t="s">
        <v>94</v>
      </c>
      <c r="F59" s="106"/>
      <c r="G59" s="106" t="s">
        <v>5</v>
      </c>
      <c r="H59" s="408"/>
      <c r="I59" s="408" t="s">
        <v>95</v>
      </c>
      <c r="J59" s="408"/>
      <c r="K59" s="408"/>
      <c r="L59" s="408"/>
      <c r="M59" s="408" t="s">
        <v>83</v>
      </c>
      <c r="N59" s="408"/>
      <c r="O59" s="408"/>
      <c r="P59" s="408"/>
      <c r="Q59" s="267"/>
    </row>
    <row r="60" spans="2:17" ht="15">
      <c r="B60" s="407"/>
      <c r="C60" s="106"/>
      <c r="D60" s="106"/>
      <c r="E60" s="106"/>
      <c r="F60" s="106"/>
      <c r="G60" s="106"/>
      <c r="H60" s="408"/>
      <c r="I60" s="408"/>
      <c r="J60" s="408"/>
      <c r="K60" s="408"/>
      <c r="L60" s="408"/>
      <c r="M60" s="408"/>
      <c r="N60" s="408"/>
      <c r="O60" s="408"/>
      <c r="P60" s="408"/>
      <c r="Q60" s="267"/>
    </row>
    <row r="61" spans="2:17" ht="15">
      <c r="B61" s="407"/>
      <c r="C61" s="405" t="s">
        <v>96</v>
      </c>
      <c r="D61" s="405" t="s">
        <v>97</v>
      </c>
      <c r="E61" s="405"/>
      <c r="F61" s="405"/>
      <c r="G61" s="106" t="s">
        <v>5</v>
      </c>
      <c r="H61" s="408"/>
      <c r="I61" s="408" t="s">
        <v>98</v>
      </c>
      <c r="J61" s="408"/>
      <c r="K61" s="408"/>
      <c r="L61" s="408"/>
      <c r="M61" s="408" t="s">
        <v>99</v>
      </c>
      <c r="N61" s="408"/>
      <c r="O61" s="408"/>
      <c r="P61" s="408" t="s">
        <v>100</v>
      </c>
      <c r="Q61" s="267"/>
    </row>
    <row r="62" spans="2:17" ht="8.25" customHeight="1">
      <c r="B62" s="69"/>
      <c r="C62" s="101"/>
      <c r="D62" s="101"/>
      <c r="E62" s="101"/>
      <c r="F62" s="101"/>
      <c r="G62" s="101"/>
      <c r="H62" s="410"/>
      <c r="I62" s="410"/>
      <c r="J62" s="410"/>
      <c r="K62" s="410"/>
      <c r="L62" s="410"/>
      <c r="M62" s="410"/>
      <c r="N62" s="410"/>
      <c r="O62" s="410"/>
      <c r="P62" s="410"/>
      <c r="Q62" s="420"/>
    </row>
    <row r="63" spans="2:17" ht="7.5" customHeight="1">
      <c r="B63" s="402"/>
      <c r="C63" s="403"/>
      <c r="D63" s="403"/>
      <c r="E63" s="403"/>
      <c r="F63" s="403"/>
      <c r="G63" s="403"/>
      <c r="H63" s="413"/>
      <c r="I63" s="413"/>
      <c r="J63" s="413"/>
      <c r="K63" s="413"/>
      <c r="L63" s="413"/>
      <c r="M63" s="413"/>
      <c r="N63" s="413"/>
      <c r="O63" s="413"/>
      <c r="P63" s="413"/>
      <c r="Q63" s="425"/>
    </row>
    <row r="64" spans="2:17" ht="15">
      <c r="B64" s="404" t="s">
        <v>101</v>
      </c>
      <c r="C64" s="405" t="s">
        <v>102</v>
      </c>
      <c r="D64" s="405"/>
      <c r="E64" s="405"/>
      <c r="F64" s="405"/>
      <c r="G64" s="106"/>
      <c r="H64" s="408"/>
      <c r="I64" s="408"/>
      <c r="J64" s="408"/>
      <c r="K64" s="408"/>
      <c r="L64" s="408"/>
      <c r="M64" s="408"/>
      <c r="N64" s="408"/>
      <c r="O64" s="408"/>
      <c r="P64" s="408"/>
      <c r="Q64" s="267"/>
    </row>
    <row r="65" spans="2:17" ht="15">
      <c r="B65" s="404"/>
      <c r="C65" s="426" t="s">
        <v>23</v>
      </c>
      <c r="D65" s="426" t="s">
        <v>103</v>
      </c>
      <c r="E65" s="426"/>
      <c r="F65" s="426"/>
      <c r="G65" s="106" t="s">
        <v>5</v>
      </c>
      <c r="H65" s="408"/>
      <c r="I65" s="408" t="s">
        <v>104</v>
      </c>
      <c r="J65" s="408"/>
      <c r="K65" s="408"/>
      <c r="L65" s="408"/>
      <c r="M65" s="408" t="s">
        <v>105</v>
      </c>
      <c r="N65" s="408"/>
      <c r="O65" s="408"/>
      <c r="P65" s="408" t="s">
        <v>106</v>
      </c>
      <c r="Q65" s="267"/>
    </row>
    <row r="66" spans="2:17" ht="15">
      <c r="B66" s="407"/>
      <c r="C66" s="106" t="s">
        <v>28</v>
      </c>
      <c r="D66" s="106" t="s">
        <v>107</v>
      </c>
      <c r="E66" s="106"/>
      <c r="F66" s="106"/>
      <c r="G66" s="106" t="s">
        <v>5</v>
      </c>
      <c r="H66" s="408"/>
      <c r="I66" s="408"/>
      <c r="J66" s="408"/>
      <c r="K66" s="408"/>
      <c r="L66" s="408"/>
      <c r="M66" s="408"/>
      <c r="N66" s="408"/>
      <c r="O66" s="408"/>
      <c r="P66" s="408"/>
      <c r="Q66" s="267"/>
    </row>
    <row r="67" spans="2:17" ht="15">
      <c r="B67" s="407"/>
      <c r="C67" s="106"/>
      <c r="D67" s="106" t="s">
        <v>30</v>
      </c>
      <c r="E67" s="106" t="s">
        <v>108</v>
      </c>
      <c r="F67" s="106"/>
      <c r="G67" s="106" t="s">
        <v>5</v>
      </c>
      <c r="H67" s="408"/>
      <c r="I67" s="408" t="s">
        <v>109</v>
      </c>
      <c r="J67" s="408"/>
      <c r="K67" s="408"/>
      <c r="L67" s="408"/>
      <c r="M67" s="408"/>
      <c r="N67" s="408"/>
      <c r="O67" s="408"/>
      <c r="P67" s="408"/>
      <c r="Q67" s="267"/>
    </row>
    <row r="68" spans="2:17" ht="15">
      <c r="B68" s="407"/>
      <c r="C68" s="106"/>
      <c r="D68" s="106" t="s">
        <v>32</v>
      </c>
      <c r="E68" s="106" t="s">
        <v>110</v>
      </c>
      <c r="F68" s="106"/>
      <c r="G68" s="106" t="s">
        <v>5</v>
      </c>
      <c r="H68" s="408"/>
      <c r="I68" s="408" t="s">
        <v>111</v>
      </c>
      <c r="J68" s="408"/>
      <c r="K68" s="408"/>
      <c r="L68" s="408"/>
      <c r="M68" s="408" t="s">
        <v>112</v>
      </c>
      <c r="N68" s="408"/>
      <c r="O68" s="408"/>
      <c r="P68" s="408"/>
      <c r="Q68" s="267"/>
    </row>
    <row r="69" spans="2:17" s="106" customFormat="1" ht="15">
      <c r="B69" s="407"/>
      <c r="C69" s="106" t="s">
        <v>65</v>
      </c>
      <c r="D69" s="106" t="s">
        <v>113</v>
      </c>
      <c r="G69" s="106" t="s">
        <v>5</v>
      </c>
      <c r="H69" s="408"/>
      <c r="I69" s="408" t="s">
        <v>114</v>
      </c>
      <c r="J69" s="408"/>
      <c r="K69" s="408"/>
      <c r="L69" s="408"/>
      <c r="M69" s="408"/>
      <c r="N69" s="408"/>
      <c r="O69" s="408"/>
      <c r="P69" s="408"/>
      <c r="Q69" s="267"/>
    </row>
    <row r="70" spans="2:17" ht="8.25" customHeight="1">
      <c r="B70" s="69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0"/>
    </row>
    <row r="75" spans="21:22" ht="15">
      <c r="U75" s="423"/>
      <c r="V75" s="106"/>
    </row>
    <row r="76" spans="21:22" ht="15">
      <c r="U76" s="423"/>
      <c r="V76" s="106"/>
    </row>
    <row r="77" spans="21:22" ht="15">
      <c r="U77" s="106"/>
      <c r="V77" s="106"/>
    </row>
  </sheetData>
  <sheetProtection/>
  <mergeCells count="2">
    <mergeCell ref="B2:Q2"/>
    <mergeCell ref="B3:Q3"/>
  </mergeCells>
  <printOptions horizontalCentered="1"/>
  <pageMargins left="0.71" right="0.71" top="0.75" bottom="0.75" header="0.31" footer="0.31"/>
  <pageSetup horizontalDpi="600" verticalDpi="600" orientation="portrait" paperSize="9" scale="97"/>
  <headerFooter>
    <oddHeader>&amp;RForm. RU No. 01/LH/DKKN/XI/18</oddHeader>
    <oddFooter>&amp;L&amp;A&amp;R&amp;N</oddFooter>
  </headerFooter>
  <rowBreaks count="1" manualBreakCount="1">
    <brk id="49" max="16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0"/>
  <sheetViews>
    <sheetView view="pageBreakPreview" zoomScale="120" zoomScaleSheetLayoutView="120" workbookViewId="0" topLeftCell="A193">
      <selection activeCell="F135" sqref="F135"/>
    </sheetView>
  </sheetViews>
  <sheetFormatPr defaultColWidth="9.140625" defaultRowHeight="15"/>
  <cols>
    <col min="1" max="1" width="6.00390625" style="107" customWidth="1"/>
    <col min="2" max="2" width="3.8515625" style="107" customWidth="1"/>
    <col min="3" max="3" width="5.7109375" style="107" customWidth="1"/>
    <col min="4" max="4" width="6.57421875" style="107" customWidth="1"/>
    <col min="5" max="5" width="14.140625" style="107" customWidth="1"/>
    <col min="6" max="6" width="11.7109375" style="107" customWidth="1"/>
    <col min="7" max="7" width="11.28125" style="107" customWidth="1"/>
    <col min="8" max="8" width="11.140625" style="107" customWidth="1"/>
    <col min="9" max="9" width="9.421875" style="107" customWidth="1"/>
    <col min="10" max="10" width="11.00390625" style="107" customWidth="1"/>
    <col min="11" max="11" width="10.140625" style="107" customWidth="1"/>
    <col min="12" max="12" width="1.28515625" style="0" customWidth="1"/>
    <col min="13" max="16" width="9.140625" style="108" customWidth="1"/>
    <col min="17" max="17" width="12.140625" style="108" customWidth="1"/>
    <col min="18" max="18" width="10.140625" style="108" customWidth="1"/>
    <col min="19" max="19" width="12.7109375" style="108" customWidth="1"/>
  </cols>
  <sheetData>
    <row r="1" spans="1:19" ht="27.75" customHeight="1">
      <c r="A1" s="109" t="s">
        <v>115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215"/>
      <c r="M1" s="216" t="s">
        <v>116</v>
      </c>
      <c r="N1" s="217"/>
      <c r="O1" s="217"/>
      <c r="P1" s="217"/>
      <c r="Q1" s="217"/>
      <c r="R1" s="217"/>
      <c r="S1" s="217"/>
    </row>
    <row r="2" spans="1:19" ht="15" customHeight="1">
      <c r="A2" s="110" t="s">
        <v>2</v>
      </c>
      <c r="B2" s="111" t="s">
        <v>117</v>
      </c>
      <c r="L2" s="215"/>
      <c r="M2" s="216"/>
      <c r="N2" s="217"/>
      <c r="O2" s="217"/>
      <c r="P2" s="217"/>
      <c r="Q2" s="217"/>
      <c r="R2" s="217"/>
      <c r="S2" s="217"/>
    </row>
    <row r="3" spans="2:19" ht="15" customHeight="1">
      <c r="B3" s="110" t="s">
        <v>23</v>
      </c>
      <c r="C3" s="111" t="s">
        <v>118</v>
      </c>
      <c r="L3" s="215"/>
      <c r="M3" s="216"/>
      <c r="N3" s="217"/>
      <c r="O3" s="217"/>
      <c r="P3" s="217"/>
      <c r="Q3" s="217"/>
      <c r="R3" s="217"/>
      <c r="S3" s="217"/>
    </row>
    <row r="4" spans="2:19" ht="15">
      <c r="B4" s="112" t="s">
        <v>119</v>
      </c>
      <c r="C4" s="113"/>
      <c r="D4" s="114"/>
      <c r="E4" s="115"/>
      <c r="F4" s="116"/>
      <c r="G4" s="116"/>
      <c r="H4" s="115"/>
      <c r="I4" s="137" t="s">
        <v>120</v>
      </c>
      <c r="J4" s="116">
        <v>100</v>
      </c>
      <c r="L4" s="215"/>
      <c r="M4" s="218"/>
      <c r="N4" s="218"/>
      <c r="O4" s="218"/>
      <c r="P4" s="218"/>
      <c r="Q4" s="218"/>
      <c r="R4" s="218"/>
      <c r="S4" s="218"/>
    </row>
    <row r="5" spans="2:19" ht="15" customHeight="1">
      <c r="B5" s="112" t="s">
        <v>121</v>
      </c>
      <c r="C5" s="113"/>
      <c r="D5" s="117"/>
      <c r="E5" s="115"/>
      <c r="F5" s="118" t="s">
        <v>122</v>
      </c>
      <c r="G5" s="118"/>
      <c r="H5" s="115"/>
      <c r="I5" s="115"/>
      <c r="J5" s="115"/>
      <c r="L5" s="215"/>
      <c r="M5" s="219"/>
      <c r="N5" s="220"/>
      <c r="O5" s="220"/>
      <c r="P5" s="220"/>
      <c r="Q5" s="220"/>
      <c r="R5" s="220"/>
      <c r="S5" s="220"/>
    </row>
    <row r="6" spans="3:19" ht="24" customHeight="1">
      <c r="C6" s="119"/>
      <c r="D6" s="120"/>
      <c r="E6" s="121" t="s">
        <v>123</v>
      </c>
      <c r="F6" s="122" t="s">
        <v>124</v>
      </c>
      <c r="G6" s="122" t="s">
        <v>125</v>
      </c>
      <c r="H6" s="121" t="s">
        <v>126</v>
      </c>
      <c r="I6" s="121" t="s">
        <v>127</v>
      </c>
      <c r="J6" s="121" t="s">
        <v>128</v>
      </c>
      <c r="K6" s="121" t="s">
        <v>129</v>
      </c>
      <c r="L6" s="215"/>
      <c r="M6" s="221"/>
      <c r="N6" s="220"/>
      <c r="O6" s="220"/>
      <c r="P6" s="220"/>
      <c r="Q6" s="220"/>
      <c r="R6" s="220"/>
      <c r="S6" s="220"/>
    </row>
    <row r="7" spans="3:19" ht="15">
      <c r="C7" s="123"/>
      <c r="D7" s="124"/>
      <c r="E7" s="125" t="s">
        <v>130</v>
      </c>
      <c r="F7" s="126"/>
      <c r="G7" s="127"/>
      <c r="H7" s="128"/>
      <c r="I7" s="222"/>
      <c r="J7" s="223"/>
      <c r="K7" s="203" t="s">
        <v>131</v>
      </c>
      <c r="L7" s="215"/>
      <c r="M7" s="224" t="s">
        <v>132</v>
      </c>
      <c r="N7" s="218"/>
      <c r="O7" s="218"/>
      <c r="P7" s="218"/>
      <c r="Q7" s="218"/>
      <c r="R7" s="218"/>
      <c r="S7" s="218"/>
    </row>
    <row r="8" spans="3:19" ht="15">
      <c r="C8" s="123"/>
      <c r="D8" s="124"/>
      <c r="E8" s="125" t="s">
        <v>133</v>
      </c>
      <c r="F8" s="129"/>
      <c r="G8" s="130"/>
      <c r="H8" s="131"/>
      <c r="I8" s="225"/>
      <c r="J8" s="226"/>
      <c r="K8" s="227"/>
      <c r="L8" s="215"/>
      <c r="M8" s="218"/>
      <c r="N8" s="218"/>
      <c r="O8" s="218"/>
      <c r="P8" s="218"/>
      <c r="Q8" s="218"/>
      <c r="R8" s="218"/>
      <c r="S8" s="218"/>
    </row>
    <row r="9" spans="3:19" ht="15">
      <c r="C9" s="123"/>
      <c r="D9" s="124"/>
      <c r="E9" s="125" t="s">
        <v>134</v>
      </c>
      <c r="F9" s="129"/>
      <c r="G9" s="130"/>
      <c r="H9" s="131"/>
      <c r="I9" s="225"/>
      <c r="J9" s="226"/>
      <c r="K9" s="227"/>
      <c r="L9" s="215"/>
      <c r="M9" s="218"/>
      <c r="N9" s="218"/>
      <c r="O9" s="218"/>
      <c r="P9" s="218"/>
      <c r="Q9" s="218"/>
      <c r="R9" s="218"/>
      <c r="S9" s="218"/>
    </row>
    <row r="10" spans="3:19" ht="15">
      <c r="C10" s="132"/>
      <c r="D10" s="133"/>
      <c r="E10" s="125" t="s">
        <v>135</v>
      </c>
      <c r="F10" s="126"/>
      <c r="G10" s="134"/>
      <c r="H10" s="135"/>
      <c r="I10" s="228"/>
      <c r="J10" s="229"/>
      <c r="K10" s="230"/>
      <c r="L10" s="215"/>
      <c r="M10" s="218"/>
      <c r="N10" s="218"/>
      <c r="O10" s="218"/>
      <c r="P10" s="218"/>
      <c r="Q10" s="218"/>
      <c r="R10" s="218"/>
      <c r="S10" s="218"/>
    </row>
    <row r="11" spans="8:19" ht="15">
      <c r="H11" s="136" t="s">
        <v>136</v>
      </c>
      <c r="I11" s="153"/>
      <c r="J11" s="231">
        <f>IF(J7="","",IF(J7&lt;100,"Tidak","Lolos"))</f>
      </c>
      <c r="L11" s="215"/>
      <c r="M11" s="218"/>
      <c r="N11" s="218"/>
      <c r="O11" s="218"/>
      <c r="P11" s="218"/>
      <c r="Q11" s="218"/>
      <c r="R11" s="218"/>
      <c r="S11" s="218"/>
    </row>
    <row r="12" spans="2:19" ht="15">
      <c r="B12" s="110" t="s">
        <v>28</v>
      </c>
      <c r="C12" s="111" t="s">
        <v>137</v>
      </c>
      <c r="D12" s="111"/>
      <c r="E12" s="111"/>
      <c r="F12" s="111"/>
      <c r="G12" s="111"/>
      <c r="L12" s="215"/>
      <c r="M12" s="218"/>
      <c r="N12" s="218"/>
      <c r="O12" s="218"/>
      <c r="P12" s="218"/>
      <c r="Q12" s="218"/>
      <c r="R12" s="218"/>
      <c r="S12" s="218"/>
    </row>
    <row r="13" spans="2:19" ht="15">
      <c r="B13" s="137" t="s">
        <v>138</v>
      </c>
      <c r="C13" s="138"/>
      <c r="D13" s="116">
        <v>60</v>
      </c>
      <c r="E13" s="115"/>
      <c r="F13" s="137" t="s">
        <v>139</v>
      </c>
      <c r="G13" s="116">
        <v>5</v>
      </c>
      <c r="H13" s="115"/>
      <c r="I13" s="137" t="s">
        <v>120</v>
      </c>
      <c r="J13" s="116">
        <v>100</v>
      </c>
      <c r="L13" s="215"/>
      <c r="M13" s="218"/>
      <c r="N13" s="218"/>
      <c r="O13" s="218"/>
      <c r="P13" s="218"/>
      <c r="Q13" s="218"/>
      <c r="R13" s="218"/>
      <c r="S13" s="218"/>
    </row>
    <row r="14" spans="2:19" ht="16.5" customHeight="1">
      <c r="B14" s="137" t="s">
        <v>140</v>
      </c>
      <c r="C14" s="138"/>
      <c r="D14" s="118"/>
      <c r="E14" s="115"/>
      <c r="F14" s="115"/>
      <c r="G14" s="115"/>
      <c r="H14" s="115"/>
      <c r="I14" s="115"/>
      <c r="J14" s="115"/>
      <c r="L14" s="215"/>
      <c r="M14" s="232"/>
      <c r="N14" s="233"/>
      <c r="O14" s="233"/>
      <c r="P14" s="233"/>
      <c r="Q14" s="233"/>
      <c r="R14" s="233"/>
      <c r="S14" s="233"/>
    </row>
    <row r="15" spans="3:19" ht="30" customHeight="1">
      <c r="C15" s="139" t="s">
        <v>141</v>
      </c>
      <c r="D15" s="140"/>
      <c r="E15" s="121" t="s">
        <v>123</v>
      </c>
      <c r="F15" s="121" t="s">
        <v>142</v>
      </c>
      <c r="G15" s="121" t="s">
        <v>143</v>
      </c>
      <c r="H15" s="121" t="s">
        <v>144</v>
      </c>
      <c r="I15" s="160" t="s">
        <v>145</v>
      </c>
      <c r="J15" s="160" t="s">
        <v>129</v>
      </c>
      <c r="K15" s="234"/>
      <c r="L15" s="215"/>
      <c r="M15" s="235"/>
      <c r="N15" s="236"/>
      <c r="O15" s="236"/>
      <c r="P15" s="236"/>
      <c r="Q15" s="236"/>
      <c r="R15" s="236"/>
      <c r="S15" s="236"/>
    </row>
    <row r="16" spans="3:19" ht="15" customHeight="1">
      <c r="C16" s="141"/>
      <c r="D16" s="142"/>
      <c r="E16" s="125" t="s">
        <v>146</v>
      </c>
      <c r="F16" s="143"/>
      <c r="G16" s="143"/>
      <c r="H16" s="144">
        <f>IF(G16="","",ABS(G16-F16)+ABS(G17-F17))</f>
      </c>
      <c r="I16" s="144">
        <f>IF(H16="","",H16+H18)</f>
      </c>
      <c r="J16" s="237" t="s">
        <v>147</v>
      </c>
      <c r="K16" s="238"/>
      <c r="L16" s="215"/>
      <c r="M16" s="239" t="s">
        <v>148</v>
      </c>
      <c r="N16" s="236"/>
      <c r="O16" s="236"/>
      <c r="P16" s="236"/>
      <c r="Q16" s="236"/>
      <c r="R16" s="236"/>
      <c r="S16" s="236"/>
    </row>
    <row r="17" spans="1:19" ht="18.75">
      <c r="A17" s="145"/>
      <c r="C17" s="146"/>
      <c r="D17" s="147"/>
      <c r="E17" s="125" t="s">
        <v>149</v>
      </c>
      <c r="F17" s="143"/>
      <c r="G17" s="143"/>
      <c r="H17" s="148"/>
      <c r="I17" s="240"/>
      <c r="J17" s="241"/>
      <c r="K17" s="242"/>
      <c r="L17" s="215"/>
      <c r="M17" s="224" t="s">
        <v>150</v>
      </c>
      <c r="N17" s="218"/>
      <c r="O17" s="218"/>
      <c r="P17" s="218"/>
      <c r="Q17" s="218"/>
      <c r="R17" s="218"/>
      <c r="S17" s="218"/>
    </row>
    <row r="18" spans="3:19" ht="18.75">
      <c r="C18" s="146"/>
      <c r="D18" s="147"/>
      <c r="E18" s="125" t="s">
        <v>151</v>
      </c>
      <c r="F18" s="143"/>
      <c r="G18" s="143"/>
      <c r="H18" s="144">
        <f>IF(G18="","",ABS(G18-F18)+ABS(G19-F19))</f>
      </c>
      <c r="I18" s="240"/>
      <c r="J18" s="241"/>
      <c r="K18" s="242"/>
      <c r="L18" s="215"/>
      <c r="M18" s="224" t="s">
        <v>152</v>
      </c>
      <c r="N18" s="218"/>
      <c r="O18" s="218"/>
      <c r="P18" s="218"/>
      <c r="Q18" s="218"/>
      <c r="R18" s="218"/>
      <c r="S18" s="218"/>
    </row>
    <row r="19" spans="3:19" ht="18.75">
      <c r="C19" s="146"/>
      <c r="D19" s="147"/>
      <c r="E19" s="149" t="s">
        <v>153</v>
      </c>
      <c r="F19" s="150"/>
      <c r="G19" s="143"/>
      <c r="H19" s="148"/>
      <c r="I19" s="148"/>
      <c r="J19" s="243"/>
      <c r="K19" s="244"/>
      <c r="L19" s="215"/>
      <c r="M19" s="218"/>
      <c r="N19" s="218"/>
      <c r="O19" s="218"/>
      <c r="P19" s="218"/>
      <c r="Q19" s="218"/>
      <c r="R19" s="218"/>
      <c r="S19" s="218"/>
    </row>
    <row r="20" spans="1:19" ht="15">
      <c r="A20" s="151"/>
      <c r="C20" s="152"/>
      <c r="D20" s="152"/>
      <c r="E20" s="152"/>
      <c r="F20" s="152"/>
      <c r="G20" s="136" t="s">
        <v>154</v>
      </c>
      <c r="H20" s="153"/>
      <c r="I20" s="231">
        <f>IF(I16="","",IF(OR(H16&gt;2,H18&gt;2,I16&gt;3),"Tidak","Lolos"))</f>
      </c>
      <c r="J20" s="245"/>
      <c r="K20" s="246"/>
      <c r="L20" s="215"/>
      <c r="M20" s="218"/>
      <c r="N20" s="218"/>
      <c r="O20" s="218"/>
      <c r="P20" s="218"/>
      <c r="Q20" s="218"/>
      <c r="R20" s="218"/>
      <c r="S20" s="218"/>
    </row>
    <row r="21" spans="3:19" ht="15">
      <c r="C21" s="154"/>
      <c r="D21" s="154"/>
      <c r="E21" s="155"/>
      <c r="F21" s="155"/>
      <c r="G21" s="155"/>
      <c r="H21" s="156"/>
      <c r="I21" s="156"/>
      <c r="J21" s="245"/>
      <c r="K21" s="246"/>
      <c r="L21" s="215"/>
      <c r="M21" s="218"/>
      <c r="N21" s="218"/>
      <c r="O21" s="218"/>
      <c r="P21" s="218"/>
      <c r="Q21" s="218"/>
      <c r="R21" s="218"/>
      <c r="S21" s="218"/>
    </row>
    <row r="22" spans="2:19" ht="15">
      <c r="B22" s="110" t="s">
        <v>65</v>
      </c>
      <c r="C22" s="111" t="s">
        <v>155</v>
      </c>
      <c r="D22" s="111"/>
      <c r="E22" s="111"/>
      <c r="F22" s="111"/>
      <c r="G22" s="111"/>
      <c r="I22" s="247"/>
      <c r="J22" s="248"/>
      <c r="K22" s="249"/>
      <c r="L22" s="215"/>
      <c r="M22" s="218"/>
      <c r="N22" s="218"/>
      <c r="O22" s="218"/>
      <c r="P22" s="218"/>
      <c r="Q22" s="218"/>
      <c r="R22" s="218"/>
      <c r="S22" s="218"/>
    </row>
    <row r="23" spans="3:19" ht="24" customHeight="1">
      <c r="C23" s="157" t="s">
        <v>156</v>
      </c>
      <c r="D23" s="158"/>
      <c r="E23" s="158"/>
      <c r="F23" s="159"/>
      <c r="G23" s="160" t="s">
        <v>157</v>
      </c>
      <c r="H23" s="161"/>
      <c r="I23" s="234"/>
      <c r="J23" s="160" t="s">
        <v>129</v>
      </c>
      <c r="K23" s="234"/>
      <c r="L23" s="215"/>
      <c r="M23" s="218"/>
      <c r="N23" s="218"/>
      <c r="O23" s="218"/>
      <c r="P23" s="218"/>
      <c r="Q23" s="218"/>
      <c r="R23" s="218"/>
      <c r="S23" s="218"/>
    </row>
    <row r="24" spans="3:19" ht="15">
      <c r="C24" s="162"/>
      <c r="D24" s="163"/>
      <c r="E24" s="163"/>
      <c r="F24" s="164"/>
      <c r="G24" s="165"/>
      <c r="H24" s="166"/>
      <c r="I24" s="250"/>
      <c r="J24" s="251" t="s">
        <v>158</v>
      </c>
      <c r="K24" s="252"/>
      <c r="L24" s="215"/>
      <c r="M24" s="218"/>
      <c r="N24" s="218"/>
      <c r="O24" s="218"/>
      <c r="P24" s="218"/>
      <c r="Q24" s="218"/>
      <c r="R24" s="218"/>
      <c r="S24" s="218"/>
    </row>
    <row r="25" spans="7:19" ht="15">
      <c r="G25" s="136" t="s">
        <v>159</v>
      </c>
      <c r="H25" s="153"/>
      <c r="I25" s="231">
        <f>IF(G24="","",IF(G24&gt;3,"Tidak","Lolos"))</f>
      </c>
      <c r="L25" s="215"/>
      <c r="M25" s="218"/>
      <c r="N25" s="218"/>
      <c r="O25" s="218"/>
      <c r="P25" s="218"/>
      <c r="Q25" s="218"/>
      <c r="R25" s="218"/>
      <c r="S25" s="218"/>
    </row>
    <row r="26" spans="7:19" ht="15">
      <c r="G26" s="167"/>
      <c r="H26" s="167"/>
      <c r="I26" s="253"/>
      <c r="L26" s="215"/>
      <c r="M26" s="218"/>
      <c r="N26" s="218"/>
      <c r="O26" s="218"/>
      <c r="P26" s="218"/>
      <c r="Q26" s="218"/>
      <c r="R26" s="218"/>
      <c r="S26" s="218"/>
    </row>
    <row r="27" spans="1:19" ht="15">
      <c r="A27" s="110" t="s">
        <v>21</v>
      </c>
      <c r="B27" s="111" t="s">
        <v>160</v>
      </c>
      <c r="C27" s="111"/>
      <c r="D27" s="111"/>
      <c r="E27" s="111"/>
      <c r="F27" s="111"/>
      <c r="G27" s="167"/>
      <c r="H27" s="167"/>
      <c r="I27" s="253"/>
      <c r="L27" s="215"/>
      <c r="M27" s="218"/>
      <c r="N27" s="218"/>
      <c r="O27" s="218"/>
      <c r="P27" s="218"/>
      <c r="Q27" s="218"/>
      <c r="R27" s="218"/>
      <c r="S27" s="218"/>
    </row>
    <row r="28" spans="1:19" ht="15">
      <c r="A28" s="110" t="s">
        <v>23</v>
      </c>
      <c r="B28" s="111" t="s">
        <v>161</v>
      </c>
      <c r="C28" s="111"/>
      <c r="D28" s="111"/>
      <c r="E28" s="111"/>
      <c r="F28" s="111"/>
      <c r="G28" s="167"/>
      <c r="H28" s="167"/>
      <c r="I28" s="253"/>
      <c r="M28" s="218"/>
      <c r="N28" s="218"/>
      <c r="O28" s="218"/>
      <c r="P28" s="218"/>
      <c r="Q28" s="218"/>
      <c r="R28" s="218"/>
      <c r="S28" s="218"/>
    </row>
    <row r="29" spans="1:19" ht="15">
      <c r="A29" s="110"/>
      <c r="B29" s="111"/>
      <c r="C29" s="111"/>
      <c r="D29" s="111"/>
      <c r="E29" s="111"/>
      <c r="F29" s="111"/>
      <c r="G29" s="167"/>
      <c r="H29" s="167"/>
      <c r="I29" s="253"/>
      <c r="M29" s="218"/>
      <c r="N29" s="218"/>
      <c r="O29" s="218"/>
      <c r="P29" s="218"/>
      <c r="Q29" s="218"/>
      <c r="R29" s="218"/>
      <c r="S29" s="218"/>
    </row>
    <row r="30" spans="1:19" ht="15">
      <c r="A30" s="110"/>
      <c r="B30" s="111"/>
      <c r="C30" s="111"/>
      <c r="D30" s="111"/>
      <c r="G30" s="112" t="s">
        <v>162</v>
      </c>
      <c r="H30" s="116"/>
      <c r="I30" s="116"/>
      <c r="J30" s="254"/>
      <c r="K30" s="255"/>
      <c r="L30" s="218"/>
      <c r="M30" s="218"/>
      <c r="N30" s="218"/>
      <c r="O30" s="218"/>
      <c r="P30" s="218"/>
      <c r="Q30" s="218"/>
      <c r="R30" s="218"/>
      <c r="S30" s="257"/>
    </row>
    <row r="31" spans="1:19" ht="15">
      <c r="A31" s="111"/>
      <c r="B31" s="137" t="s">
        <v>163</v>
      </c>
      <c r="C31" s="138"/>
      <c r="D31" s="168" t="s">
        <v>164</v>
      </c>
      <c r="E31" s="115"/>
      <c r="F31" s="137" t="s">
        <v>165</v>
      </c>
      <c r="G31" s="116">
        <v>200</v>
      </c>
      <c r="H31" s="115"/>
      <c r="I31" s="137" t="s">
        <v>120</v>
      </c>
      <c r="J31" s="116">
        <v>100</v>
      </c>
      <c r="L31" s="215"/>
      <c r="M31" s="218"/>
      <c r="N31" s="256"/>
      <c r="O31" s="218"/>
      <c r="P31" s="257"/>
      <c r="Q31" s="218"/>
      <c r="R31" s="218"/>
      <c r="S31" s="218"/>
    </row>
    <row r="32" spans="1:19" ht="16.5" customHeight="1">
      <c r="A32" s="169"/>
      <c r="B32" s="170"/>
      <c r="C32" s="170" t="s">
        <v>166</v>
      </c>
      <c r="D32" s="170"/>
      <c r="E32" s="115" t="s">
        <v>122</v>
      </c>
      <c r="F32" s="137" t="s">
        <v>167</v>
      </c>
      <c r="G32" s="116">
        <v>0.1</v>
      </c>
      <c r="H32" s="115"/>
      <c r="I32" s="115"/>
      <c r="J32" s="115"/>
      <c r="L32" s="215"/>
      <c r="M32" s="218"/>
      <c r="N32" s="218"/>
      <c r="O32" s="218"/>
      <c r="P32" s="218"/>
      <c r="Q32" s="218"/>
      <c r="R32" s="218"/>
      <c r="S32" s="218"/>
    </row>
    <row r="33" spans="1:19" s="102" customFormat="1" ht="18" customHeight="1">
      <c r="A33" s="171" t="s">
        <v>168</v>
      </c>
      <c r="B33" s="172"/>
      <c r="C33" s="121" t="s">
        <v>169</v>
      </c>
      <c r="D33" s="139" t="s">
        <v>138</v>
      </c>
      <c r="E33" s="121" t="s">
        <v>170</v>
      </c>
      <c r="F33" s="121" t="s">
        <v>171</v>
      </c>
      <c r="G33" s="173" t="s">
        <v>129</v>
      </c>
      <c r="H33" s="121" t="s">
        <v>172</v>
      </c>
      <c r="I33" s="121" t="s">
        <v>173</v>
      </c>
      <c r="J33" s="121" t="s">
        <v>174</v>
      </c>
      <c r="K33" s="121"/>
      <c r="L33" s="258"/>
      <c r="M33" s="259"/>
      <c r="N33" s="260"/>
      <c r="O33" s="260"/>
      <c r="P33" s="260"/>
      <c r="Q33" s="260"/>
      <c r="R33" s="260"/>
      <c r="S33" s="260"/>
    </row>
    <row r="34" spans="1:19" ht="15" customHeight="1">
      <c r="A34" s="174">
        <v>50</v>
      </c>
      <c r="B34" s="175"/>
      <c r="C34" s="125">
        <v>1</v>
      </c>
      <c r="D34" s="176"/>
      <c r="E34" s="177"/>
      <c r="F34" s="178">
        <f>IF(E34="","",(E34-D34)/D34)</f>
      </c>
      <c r="G34" s="179" t="s">
        <v>175</v>
      </c>
      <c r="H34" s="129"/>
      <c r="I34" s="261">
        <f>IF(H34="","",H34/($G$31*$G$32))</f>
      </c>
      <c r="J34" s="262"/>
      <c r="K34" s="262"/>
      <c r="L34" s="215"/>
      <c r="M34" s="259" t="s">
        <v>176</v>
      </c>
      <c r="N34" s="260"/>
      <c r="O34" s="260"/>
      <c r="P34" s="260"/>
      <c r="Q34" s="260"/>
      <c r="R34" s="260"/>
      <c r="S34" s="260"/>
    </row>
    <row r="35" spans="1:19" ht="15" customHeight="1">
      <c r="A35" s="180">
        <v>60</v>
      </c>
      <c r="B35" s="181"/>
      <c r="C35" s="125">
        <v>2</v>
      </c>
      <c r="D35" s="182"/>
      <c r="E35" s="129"/>
      <c r="F35" s="178">
        <f aca="true" t="shared" si="0" ref="F35:F41">IF(E35="","",(E35-D35)/D35)</f>
      </c>
      <c r="G35" s="183"/>
      <c r="H35" s="129"/>
      <c r="I35" s="261">
        <f aca="true" t="shared" si="1" ref="I35:I41">IF(H35="","",H35/($G$31*$G$32))</f>
      </c>
      <c r="J35" s="262"/>
      <c r="K35" s="262"/>
      <c r="L35" s="215"/>
      <c r="M35" s="219" t="s">
        <v>177</v>
      </c>
      <c r="N35" s="220"/>
      <c r="O35" s="220"/>
      <c r="P35" s="220"/>
      <c r="Q35" s="220"/>
      <c r="R35" s="220"/>
      <c r="S35" s="220"/>
    </row>
    <row r="36" spans="1:19" ht="15" customHeight="1">
      <c r="A36" s="180">
        <v>70</v>
      </c>
      <c r="B36" s="181"/>
      <c r="C36" s="125">
        <v>3</v>
      </c>
      <c r="D36" s="182"/>
      <c r="E36" s="129"/>
      <c r="F36" s="178">
        <f t="shared" si="0"/>
      </c>
      <c r="G36" s="183"/>
      <c r="H36" s="129"/>
      <c r="I36" s="261">
        <f t="shared" si="1"/>
      </c>
      <c r="J36" s="262"/>
      <c r="K36" s="262"/>
      <c r="L36" s="215"/>
      <c r="M36" s="219" t="s">
        <v>178</v>
      </c>
      <c r="N36" s="220"/>
      <c r="O36" s="220"/>
      <c r="P36" s="220"/>
      <c r="Q36" s="220"/>
      <c r="R36" s="220"/>
      <c r="S36" s="220"/>
    </row>
    <row r="37" spans="1:19" ht="15">
      <c r="A37" s="180">
        <v>81</v>
      </c>
      <c r="B37" s="181"/>
      <c r="C37" s="125">
        <v>4</v>
      </c>
      <c r="D37" s="182"/>
      <c r="E37" s="129"/>
      <c r="F37" s="178">
        <f t="shared" si="0"/>
      </c>
      <c r="G37" s="183"/>
      <c r="H37" s="129"/>
      <c r="I37" s="261">
        <f t="shared" si="1"/>
      </c>
      <c r="J37" s="262"/>
      <c r="K37" s="262"/>
      <c r="L37" s="215"/>
      <c r="M37" s="263" t="s">
        <v>179</v>
      </c>
      <c r="N37" s="264"/>
      <c r="O37" s="264"/>
      <c r="P37" s="264"/>
      <c r="Q37" s="264"/>
      <c r="R37" s="264"/>
      <c r="S37" s="264"/>
    </row>
    <row r="38" spans="1:19" ht="15">
      <c r="A38" s="180">
        <v>90</v>
      </c>
      <c r="B38" s="181"/>
      <c r="C38" s="125">
        <v>5</v>
      </c>
      <c r="D38" s="182"/>
      <c r="E38" s="129"/>
      <c r="F38" s="178">
        <f t="shared" si="0"/>
      </c>
      <c r="G38" s="183"/>
      <c r="H38" s="129"/>
      <c r="I38" s="261">
        <f t="shared" si="1"/>
      </c>
      <c r="J38" s="262"/>
      <c r="K38" s="262"/>
      <c r="L38" s="215"/>
      <c r="M38" s="265" t="s">
        <v>180</v>
      </c>
      <c r="N38" s="266"/>
      <c r="O38" s="264"/>
      <c r="P38" s="264"/>
      <c r="Q38" s="264"/>
      <c r="R38" s="264"/>
      <c r="S38" s="264"/>
    </row>
    <row r="39" spans="1:19" ht="15" customHeight="1">
      <c r="A39" s="180">
        <v>102</v>
      </c>
      <c r="B39" s="181"/>
      <c r="C39" s="125">
        <v>6</v>
      </c>
      <c r="D39" s="182"/>
      <c r="E39" s="129"/>
      <c r="F39" s="178">
        <f t="shared" si="0"/>
      </c>
      <c r="G39" s="183"/>
      <c r="H39" s="129"/>
      <c r="I39" s="261">
        <f t="shared" si="1"/>
      </c>
      <c r="J39" s="262"/>
      <c r="K39" s="262"/>
      <c r="L39" s="215"/>
      <c r="M39" s="263" t="s">
        <v>181</v>
      </c>
      <c r="N39" s="264"/>
      <c r="O39" s="266"/>
      <c r="P39" s="266"/>
      <c r="Q39" s="266"/>
      <c r="R39" s="266"/>
      <c r="S39" s="266"/>
    </row>
    <row r="40" spans="1:19" ht="15">
      <c r="A40" s="180">
        <v>109</v>
      </c>
      <c r="B40" s="181"/>
      <c r="C40" s="125">
        <v>7</v>
      </c>
      <c r="D40" s="182"/>
      <c r="E40" s="129"/>
      <c r="F40" s="184">
        <f t="shared" si="0"/>
      </c>
      <c r="G40" s="183"/>
      <c r="H40" s="129"/>
      <c r="I40" s="261">
        <f t="shared" si="1"/>
      </c>
      <c r="J40" s="262"/>
      <c r="K40" s="262"/>
      <c r="L40" s="215"/>
      <c r="M40" s="263"/>
      <c r="N40" s="264"/>
      <c r="O40" s="264"/>
      <c r="P40" s="264"/>
      <c r="Q40" s="264"/>
      <c r="R40" s="264"/>
      <c r="S40" s="264"/>
    </row>
    <row r="41" spans="1:19" ht="15">
      <c r="A41" s="180">
        <v>117</v>
      </c>
      <c r="B41" s="181"/>
      <c r="C41" s="125">
        <v>8</v>
      </c>
      <c r="D41" s="182"/>
      <c r="E41" s="129"/>
      <c r="F41" s="184">
        <f t="shared" si="0"/>
      </c>
      <c r="G41" s="185"/>
      <c r="H41" s="129"/>
      <c r="I41" s="261">
        <f t="shared" si="1"/>
      </c>
      <c r="J41" s="262"/>
      <c r="K41" s="262"/>
      <c r="L41" s="215"/>
      <c r="M41" s="221"/>
      <c r="N41" s="264"/>
      <c r="O41" s="264"/>
      <c r="P41" s="264"/>
      <c r="Q41" s="264"/>
      <c r="R41" s="264"/>
      <c r="S41" s="264"/>
    </row>
    <row r="42" spans="1:19" s="103" customFormat="1" ht="15">
      <c r="A42" s="186"/>
      <c r="B42" s="187"/>
      <c r="C42" s="187"/>
      <c r="D42" s="155"/>
      <c r="E42" s="188" t="s">
        <v>182</v>
      </c>
      <c r="F42" s="189">
        <f>IF(E36="","",MAX(F34:F41))</f>
      </c>
      <c r="G42" s="190" t="s">
        <v>183</v>
      </c>
      <c r="H42" s="153"/>
      <c r="I42" s="231">
        <f>IF(F42="","",IF(F42&gt;10%,"Tidak","Lolos"))</f>
      </c>
      <c r="J42" s="191"/>
      <c r="K42" s="191"/>
      <c r="L42" s="267"/>
      <c r="M42" s="268"/>
      <c r="N42" s="268"/>
      <c r="O42" s="268"/>
      <c r="P42" s="268"/>
      <c r="Q42" s="268"/>
      <c r="R42" s="268"/>
      <c r="S42" s="268"/>
    </row>
    <row r="43" spans="1:19" s="103" customFormat="1" ht="15">
      <c r="A43" s="186"/>
      <c r="B43" s="187"/>
      <c r="C43" s="187"/>
      <c r="D43" s="155"/>
      <c r="E43" s="191" t="s">
        <v>184</v>
      </c>
      <c r="F43" s="177"/>
      <c r="G43" s="191" t="s">
        <v>173</v>
      </c>
      <c r="H43" s="191"/>
      <c r="I43" s="191"/>
      <c r="J43" s="191"/>
      <c r="K43" s="253"/>
      <c r="L43" s="267"/>
      <c r="M43" s="268"/>
      <c r="N43" s="268"/>
      <c r="O43" s="268"/>
      <c r="P43" s="268"/>
      <c r="Q43" s="268"/>
      <c r="R43" s="268"/>
      <c r="S43" s="268"/>
    </row>
    <row r="44" spans="1:19" s="103" customFormat="1" ht="15">
      <c r="A44" s="186"/>
      <c r="B44" s="187"/>
      <c r="C44" s="187"/>
      <c r="D44" s="155"/>
      <c r="E44" s="191" t="s">
        <v>184</v>
      </c>
      <c r="F44" s="177"/>
      <c r="G44" s="191" t="s">
        <v>173</v>
      </c>
      <c r="H44" s="191"/>
      <c r="I44" s="191"/>
      <c r="J44" s="191"/>
      <c r="K44" s="253"/>
      <c r="L44" s="267"/>
      <c r="M44" s="268"/>
      <c r="N44" s="268"/>
      <c r="O44" s="268"/>
      <c r="P44" s="268"/>
      <c r="Q44" s="268"/>
      <c r="R44" s="268"/>
      <c r="S44" s="268"/>
    </row>
    <row r="45" spans="1:19" s="103" customFormat="1" ht="15">
      <c r="A45" s="186"/>
      <c r="B45" s="187"/>
      <c r="C45" s="187"/>
      <c r="D45" s="155"/>
      <c r="E45" s="191" t="s">
        <v>184</v>
      </c>
      <c r="F45" s="177"/>
      <c r="G45" s="191" t="s">
        <v>173</v>
      </c>
      <c r="H45" s="191"/>
      <c r="I45" s="191"/>
      <c r="J45" s="191"/>
      <c r="K45" s="253"/>
      <c r="L45" s="267"/>
      <c r="M45" s="268"/>
      <c r="N45" s="268"/>
      <c r="O45" s="268"/>
      <c r="P45" s="268"/>
      <c r="Q45" s="268"/>
      <c r="R45" s="268"/>
      <c r="S45" s="268"/>
    </row>
    <row r="46" spans="1:19" s="103" customFormat="1" ht="15">
      <c r="A46" s="186"/>
      <c r="B46" s="187"/>
      <c r="C46" s="187"/>
      <c r="D46" s="155"/>
      <c r="E46" s="191" t="s">
        <v>184</v>
      </c>
      <c r="F46" s="177"/>
      <c r="G46" s="191" t="s">
        <v>173</v>
      </c>
      <c r="H46" s="191"/>
      <c r="I46" s="191"/>
      <c r="J46" s="191"/>
      <c r="K46" s="253"/>
      <c r="L46" s="267"/>
      <c r="M46" s="268"/>
      <c r="N46" s="268"/>
      <c r="O46" s="268"/>
      <c r="P46" s="268"/>
      <c r="Q46" s="268"/>
      <c r="R46" s="268"/>
      <c r="S46" s="268"/>
    </row>
    <row r="47" spans="2:19" ht="15">
      <c r="B47" s="181"/>
      <c r="C47" s="155"/>
      <c r="D47" s="192"/>
      <c r="E47" s="156"/>
      <c r="F47" s="156"/>
      <c r="G47" s="156"/>
      <c r="H47" s="192"/>
      <c r="I47" s="269"/>
      <c r="J47" s="246"/>
      <c r="L47" s="215"/>
      <c r="M47" s="218"/>
      <c r="N47" s="218"/>
      <c r="O47" s="218"/>
      <c r="P47" s="218"/>
      <c r="Q47" s="218"/>
      <c r="R47" s="218"/>
      <c r="S47" s="218"/>
    </row>
    <row r="48" spans="1:19" ht="15">
      <c r="A48" s="110" t="s">
        <v>65</v>
      </c>
      <c r="B48" s="193" t="s">
        <v>185</v>
      </c>
      <c r="C48" s="193"/>
      <c r="D48" s="193"/>
      <c r="E48" s="193"/>
      <c r="F48" s="156"/>
      <c r="G48" s="112" t="s">
        <v>162</v>
      </c>
      <c r="H48" s="116"/>
      <c r="I48" s="116"/>
      <c r="J48" s="246"/>
      <c r="L48" s="215"/>
      <c r="M48" s="218"/>
      <c r="N48" s="218"/>
      <c r="O48" s="218"/>
      <c r="P48" s="218"/>
      <c r="Q48" s="218"/>
      <c r="R48" s="218"/>
      <c r="S48" s="218"/>
    </row>
    <row r="49" spans="2:19" ht="15">
      <c r="B49" s="137" t="s">
        <v>138</v>
      </c>
      <c r="C49" s="137"/>
      <c r="D49" s="116">
        <v>70</v>
      </c>
      <c r="E49" s="115"/>
      <c r="F49" s="137" t="s">
        <v>165</v>
      </c>
      <c r="G49" s="116">
        <v>200</v>
      </c>
      <c r="H49" s="115"/>
      <c r="I49" s="137" t="s">
        <v>120</v>
      </c>
      <c r="J49" s="116">
        <v>100</v>
      </c>
      <c r="L49" s="215"/>
      <c r="M49" s="218"/>
      <c r="N49" s="218"/>
      <c r="O49" s="218"/>
      <c r="P49" s="218"/>
      <c r="Q49" s="218"/>
      <c r="R49" s="218"/>
      <c r="S49" s="218"/>
    </row>
    <row r="50" spans="1:19" ht="18" customHeight="1">
      <c r="A50" s="111"/>
      <c r="B50" s="137" t="s">
        <v>163</v>
      </c>
      <c r="C50" s="137"/>
      <c r="D50" s="116" t="s">
        <v>164</v>
      </c>
      <c r="E50" s="194"/>
      <c r="F50" s="115"/>
      <c r="G50" s="115"/>
      <c r="H50" s="115"/>
      <c r="I50" s="115"/>
      <c r="J50" s="115"/>
      <c r="L50" s="215"/>
      <c r="M50" s="218"/>
      <c r="N50" s="218"/>
      <c r="O50" s="218"/>
      <c r="P50" s="218"/>
      <c r="Q50" s="218"/>
      <c r="R50" s="218"/>
      <c r="S50" s="218"/>
    </row>
    <row r="51" spans="1:19" s="104" customFormat="1" ht="15" customHeight="1">
      <c r="A51" s="195" t="s">
        <v>186</v>
      </c>
      <c r="B51" s="196"/>
      <c r="C51" s="197" t="s">
        <v>169</v>
      </c>
      <c r="D51" s="197" t="s">
        <v>187</v>
      </c>
      <c r="E51" s="197" t="s">
        <v>188</v>
      </c>
      <c r="F51" s="197" t="s">
        <v>171</v>
      </c>
      <c r="G51" s="197" t="s">
        <v>129</v>
      </c>
      <c r="H51" s="173" t="s">
        <v>172</v>
      </c>
      <c r="I51" s="173" t="s">
        <v>173</v>
      </c>
      <c r="J51" s="173" t="s">
        <v>189</v>
      </c>
      <c r="K51" s="173"/>
      <c r="L51" s="270"/>
      <c r="M51" s="271" t="s">
        <v>176</v>
      </c>
      <c r="N51" s="266"/>
      <c r="O51" s="266"/>
      <c r="P51" s="266"/>
      <c r="Q51" s="266"/>
      <c r="R51" s="266"/>
      <c r="S51" s="266"/>
    </row>
    <row r="52" spans="1:19" ht="15" customHeight="1">
      <c r="A52" s="198">
        <v>50</v>
      </c>
      <c r="C52" s="199">
        <v>1</v>
      </c>
      <c r="D52" s="200"/>
      <c r="E52" s="201"/>
      <c r="F52" s="202">
        <f>IF(E52="","",(E52-D52)/D52)</f>
      </c>
      <c r="G52" s="203" t="s">
        <v>175</v>
      </c>
      <c r="H52" s="129"/>
      <c r="I52" s="261">
        <f>IF(H52="","",H52/(D52*$G$49/1000))</f>
      </c>
      <c r="J52" s="272"/>
      <c r="K52" s="273"/>
      <c r="L52" s="215"/>
      <c r="M52" s="219" t="s">
        <v>190</v>
      </c>
      <c r="N52" s="220"/>
      <c r="O52" s="220"/>
      <c r="P52" s="220"/>
      <c r="Q52" s="220"/>
      <c r="R52" s="220"/>
      <c r="S52" s="220"/>
    </row>
    <row r="53" spans="1:19" ht="15">
      <c r="A53" s="198">
        <v>100</v>
      </c>
      <c r="C53" s="199">
        <v>2</v>
      </c>
      <c r="D53" s="200"/>
      <c r="E53" s="201"/>
      <c r="F53" s="202">
        <f>IF(E53="","",(E53-D53)/D53)</f>
      </c>
      <c r="G53" s="204"/>
      <c r="H53" s="129"/>
      <c r="I53" s="261">
        <f>IF(H53="","",H53/(D53*$G$49/1000))</f>
      </c>
      <c r="J53" s="272"/>
      <c r="K53" s="273"/>
      <c r="L53" s="215"/>
      <c r="M53" s="274" t="s">
        <v>191</v>
      </c>
      <c r="N53" s="218"/>
      <c r="O53" s="218"/>
      <c r="P53" s="218"/>
      <c r="Q53" s="218"/>
      <c r="R53" s="218"/>
      <c r="S53" s="218"/>
    </row>
    <row r="54" spans="1:19" ht="15">
      <c r="A54" s="198">
        <v>200</v>
      </c>
      <c r="C54" s="199">
        <v>3</v>
      </c>
      <c r="D54" s="200"/>
      <c r="E54" s="201"/>
      <c r="F54" s="202">
        <f>IF(E54="","",(E54-D54)/D54)</f>
      </c>
      <c r="G54" s="204"/>
      <c r="H54" s="129"/>
      <c r="I54" s="261">
        <f>IF(H54="","",H54/(D54*$G$49/1000))</f>
      </c>
      <c r="J54" s="272"/>
      <c r="K54" s="273"/>
      <c r="L54" s="215"/>
      <c r="M54" s="263" t="s">
        <v>192</v>
      </c>
      <c r="N54" s="264"/>
      <c r="O54" s="264"/>
      <c r="P54" s="264"/>
      <c r="Q54" s="264"/>
      <c r="R54" s="264"/>
      <c r="S54" s="264"/>
    </row>
    <row r="55" spans="1:19" ht="15">
      <c r="A55" s="198">
        <v>400</v>
      </c>
      <c r="C55" s="199">
        <v>4</v>
      </c>
      <c r="D55" s="200"/>
      <c r="E55" s="201"/>
      <c r="F55" s="202">
        <f>IF(E55="","",(E55-D55)/D55)</f>
      </c>
      <c r="G55" s="204"/>
      <c r="H55" s="129"/>
      <c r="I55" s="261">
        <f>IF(H55="","",H55/(D55*$G$49/1000))</f>
      </c>
      <c r="J55" s="272"/>
      <c r="K55" s="273"/>
      <c r="L55" s="215"/>
      <c r="M55" s="265" t="s">
        <v>193</v>
      </c>
      <c r="N55" s="266"/>
      <c r="O55" s="266"/>
      <c r="P55" s="266"/>
      <c r="Q55" s="266"/>
      <c r="R55" s="266"/>
      <c r="S55" s="266"/>
    </row>
    <row r="56" spans="1:19" ht="15">
      <c r="A56" s="198">
        <v>800</v>
      </c>
      <c r="C56" s="199">
        <v>5</v>
      </c>
      <c r="D56" s="200"/>
      <c r="E56" s="201"/>
      <c r="F56" s="202">
        <f>IF(E56="","",(E56-D56)/D56)</f>
      </c>
      <c r="G56" s="205"/>
      <c r="H56" s="129"/>
      <c r="I56" s="261">
        <f>IF(H56="","",H56/(D56*$G$49/1000))</f>
      </c>
      <c r="J56" s="275"/>
      <c r="K56" s="276"/>
      <c r="L56" s="215"/>
      <c r="M56" s="263" t="s">
        <v>194</v>
      </c>
      <c r="N56" s="264"/>
      <c r="O56" s="264"/>
      <c r="P56" s="264"/>
      <c r="Q56" s="264"/>
      <c r="R56" s="264"/>
      <c r="S56" s="264"/>
    </row>
    <row r="57" spans="1:19" ht="15">
      <c r="A57" s="206"/>
      <c r="C57" s="151"/>
      <c r="D57" s="206"/>
      <c r="E57" s="188" t="s">
        <v>182</v>
      </c>
      <c r="F57" s="189">
        <f>IF(E52="","",MAX(F52:F56))</f>
      </c>
      <c r="G57" s="207" t="s">
        <v>195</v>
      </c>
      <c r="H57" s="208"/>
      <c r="I57" s="231">
        <f>IF(F57="","",IF(F57&gt;10%,"Tidak","Lolos"))</f>
      </c>
      <c r="J57" s="245"/>
      <c r="K57" s="245"/>
      <c r="L57" s="215"/>
      <c r="M57" s="277"/>
      <c r="N57" s="264"/>
      <c r="O57" s="264"/>
      <c r="P57" s="264"/>
      <c r="Q57" s="264"/>
      <c r="R57" s="264"/>
      <c r="S57" s="264"/>
    </row>
    <row r="58" spans="8:19" ht="15">
      <c r="H58" s="209"/>
      <c r="I58" s="269"/>
      <c r="J58" s="278"/>
      <c r="K58" s="278"/>
      <c r="L58" s="215"/>
      <c r="M58" s="218"/>
      <c r="N58" s="218"/>
      <c r="O58" s="218"/>
      <c r="P58" s="218"/>
      <c r="Q58" s="218"/>
      <c r="R58" s="218"/>
      <c r="S58" s="218"/>
    </row>
    <row r="59" spans="1:19" ht="15">
      <c r="A59" s="110" t="s">
        <v>74</v>
      </c>
      <c r="B59" s="111" t="s">
        <v>196</v>
      </c>
      <c r="C59" s="111"/>
      <c r="D59" s="111"/>
      <c r="E59" s="111"/>
      <c r="G59" s="112" t="s">
        <v>162</v>
      </c>
      <c r="H59" s="116"/>
      <c r="I59" s="116"/>
      <c r="J59" s="278"/>
      <c r="K59" s="278"/>
      <c r="L59" s="215"/>
      <c r="M59" s="218"/>
      <c r="N59" s="218"/>
      <c r="O59" s="218"/>
      <c r="P59" s="218"/>
      <c r="Q59" s="218"/>
      <c r="R59" s="218"/>
      <c r="S59" s="218"/>
    </row>
    <row r="60" spans="1:19" ht="15">
      <c r="A60" s="110"/>
      <c r="B60" s="107" t="s">
        <v>197</v>
      </c>
      <c r="C60" s="111"/>
      <c r="D60" s="111"/>
      <c r="E60" s="111"/>
      <c r="H60" s="209"/>
      <c r="I60" s="269"/>
      <c r="J60" s="278"/>
      <c r="K60" s="278"/>
      <c r="L60" s="215"/>
      <c r="M60" s="218"/>
      <c r="N60" s="218"/>
      <c r="O60" s="218"/>
      <c r="P60" s="218"/>
      <c r="Q60" s="218"/>
      <c r="R60" s="218"/>
      <c r="S60" s="218"/>
    </row>
    <row r="61" spans="1:19" ht="15">
      <c r="A61" s="111"/>
      <c r="B61" s="137" t="s">
        <v>138</v>
      </c>
      <c r="C61" s="137"/>
      <c r="D61" s="116">
        <v>70</v>
      </c>
      <c r="E61" s="115"/>
      <c r="F61" s="137" t="s">
        <v>167</v>
      </c>
      <c r="G61" s="116">
        <v>0.1</v>
      </c>
      <c r="H61" s="115"/>
      <c r="I61" s="137" t="s">
        <v>120</v>
      </c>
      <c r="J61" s="116">
        <v>100</v>
      </c>
      <c r="L61" s="215"/>
      <c r="M61" s="218"/>
      <c r="N61" s="218"/>
      <c r="O61" s="218"/>
      <c r="P61" s="218"/>
      <c r="Q61" s="218"/>
      <c r="R61" s="218"/>
      <c r="S61" s="218"/>
    </row>
    <row r="62" spans="1:19" ht="15">
      <c r="A62" s="111"/>
      <c r="B62" s="137" t="s">
        <v>163</v>
      </c>
      <c r="C62" s="138"/>
      <c r="D62" s="210" t="s">
        <v>164</v>
      </c>
      <c r="E62" s="194"/>
      <c r="F62" s="115"/>
      <c r="G62" s="115"/>
      <c r="H62" s="115"/>
      <c r="I62" s="115"/>
      <c r="J62" s="115"/>
      <c r="L62" s="215"/>
      <c r="M62" s="279"/>
      <c r="N62" s="280"/>
      <c r="O62" s="280"/>
      <c r="P62" s="280"/>
      <c r="Q62" s="280"/>
      <c r="R62" s="280"/>
      <c r="S62" s="280"/>
    </row>
    <row r="63" spans="1:19" s="104" customFormat="1" ht="15" customHeight="1">
      <c r="A63" s="211" t="s">
        <v>198</v>
      </c>
      <c r="B63" s="196"/>
      <c r="C63" s="173" t="s">
        <v>169</v>
      </c>
      <c r="D63" s="139" t="s">
        <v>48</v>
      </c>
      <c r="E63" s="173" t="s">
        <v>170</v>
      </c>
      <c r="F63" s="173" t="s">
        <v>172</v>
      </c>
      <c r="G63" s="173" t="s">
        <v>173</v>
      </c>
      <c r="H63" s="197" t="s">
        <v>199</v>
      </c>
      <c r="I63" s="281" t="s">
        <v>129</v>
      </c>
      <c r="J63" s="173" t="s">
        <v>200</v>
      </c>
      <c r="K63" s="173"/>
      <c r="L63" s="270"/>
      <c r="M63" s="279" t="s">
        <v>201</v>
      </c>
      <c r="N63" s="282"/>
      <c r="O63" s="282"/>
      <c r="P63" s="282"/>
      <c r="Q63" s="282"/>
      <c r="R63" s="282"/>
      <c r="S63" s="282"/>
    </row>
    <row r="64" spans="1:19" ht="15">
      <c r="A64" s="212">
        <v>160</v>
      </c>
      <c r="C64" s="125">
        <v>1</v>
      </c>
      <c r="D64" s="213"/>
      <c r="E64" s="201"/>
      <c r="F64" s="201"/>
      <c r="G64" s="214">
        <f>IF(D64="","",F64/(D64*$G$61))</f>
      </c>
      <c r="H64" s="127">
        <f>IF(F64="","",((MAX(G64:G68)-MIN(G64:G68))/(MAX(G64:G68)+MIN(G64:G68))))</f>
      </c>
      <c r="I64" s="127" t="s">
        <v>202</v>
      </c>
      <c r="J64" s="283"/>
      <c r="K64" s="284"/>
      <c r="L64" s="215"/>
      <c r="M64" s="274" t="s">
        <v>203</v>
      </c>
      <c r="N64" s="285"/>
      <c r="O64" s="285"/>
      <c r="P64" s="285"/>
      <c r="Q64" s="285"/>
      <c r="R64" s="285"/>
      <c r="S64" s="285"/>
    </row>
    <row r="65" spans="1:19" ht="15">
      <c r="A65" s="212">
        <v>200</v>
      </c>
      <c r="C65" s="125">
        <v>2</v>
      </c>
      <c r="D65" s="213"/>
      <c r="E65" s="201"/>
      <c r="F65" s="201"/>
      <c r="G65" s="214">
        <f>IF(D65="","",F65/(D65*$G$61))</f>
      </c>
      <c r="H65" s="130"/>
      <c r="I65" s="130"/>
      <c r="J65" s="342"/>
      <c r="K65" s="343"/>
      <c r="L65" s="215"/>
      <c r="M65" s="274" t="s">
        <v>204</v>
      </c>
      <c r="N65" s="285"/>
      <c r="O65" s="285"/>
      <c r="P65" s="285"/>
      <c r="Q65" s="285"/>
      <c r="R65" s="285"/>
      <c r="S65" s="285"/>
    </row>
    <row r="66" spans="1:19" ht="15">
      <c r="A66" s="212">
        <v>320</v>
      </c>
      <c r="C66" s="125">
        <v>3</v>
      </c>
      <c r="D66" s="213"/>
      <c r="E66" s="201"/>
      <c r="F66" s="201"/>
      <c r="G66" s="214">
        <f>IF(D66="","",F66/(D66*$G$61))</f>
      </c>
      <c r="H66" s="130"/>
      <c r="I66" s="130"/>
      <c r="J66" s="342"/>
      <c r="K66" s="343"/>
      <c r="L66" s="215"/>
      <c r="M66" s="265" t="s">
        <v>205</v>
      </c>
      <c r="N66" s="218"/>
      <c r="O66" s="218"/>
      <c r="P66" s="218"/>
      <c r="Q66" s="218"/>
      <c r="R66" s="218"/>
      <c r="S66" s="218"/>
    </row>
    <row r="67" spans="1:19" ht="15">
      <c r="A67" s="212">
        <v>400</v>
      </c>
      <c r="C67" s="125">
        <v>4</v>
      </c>
      <c r="D67" s="213"/>
      <c r="E67" s="201"/>
      <c r="F67" s="201"/>
      <c r="G67" s="214">
        <f>IF(D67="","",F67/(D67*$G$61))</f>
      </c>
      <c r="H67" s="130"/>
      <c r="I67" s="130"/>
      <c r="J67" s="342"/>
      <c r="K67" s="343"/>
      <c r="L67" s="215"/>
      <c r="M67" s="263" t="s">
        <v>194</v>
      </c>
      <c r="N67" s="218"/>
      <c r="O67" s="218"/>
      <c r="P67" s="218"/>
      <c r="Q67" s="218"/>
      <c r="R67" s="218"/>
      <c r="S67" s="218"/>
    </row>
    <row r="68" spans="1:19" ht="15">
      <c r="A68" s="212">
        <v>500</v>
      </c>
      <c r="C68" s="286">
        <v>5</v>
      </c>
      <c r="D68" s="213"/>
      <c r="E68" s="201"/>
      <c r="F68" s="201"/>
      <c r="G68" s="214">
        <f>IF(D68="","",F68/(D68*$G$61))</f>
      </c>
      <c r="H68" s="134"/>
      <c r="I68" s="134"/>
      <c r="J68" s="344"/>
      <c r="K68" s="345"/>
      <c r="L68" s="215"/>
      <c r="M68" s="263" t="s">
        <v>206</v>
      </c>
      <c r="N68" s="218"/>
      <c r="O68" s="218"/>
      <c r="P68" s="218"/>
      <c r="Q68" s="218"/>
      <c r="R68" s="218"/>
      <c r="S68" s="218"/>
    </row>
    <row r="69" spans="2:19" ht="15">
      <c r="B69" s="137" t="s">
        <v>138</v>
      </c>
      <c r="C69" s="137"/>
      <c r="D69" s="116">
        <v>70</v>
      </c>
      <c r="E69" s="115"/>
      <c r="F69" s="137" t="s">
        <v>167</v>
      </c>
      <c r="G69" s="116">
        <v>0.1</v>
      </c>
      <c r="H69" s="115"/>
      <c r="I69" s="137" t="s">
        <v>120</v>
      </c>
      <c r="J69" s="116">
        <v>100</v>
      </c>
      <c r="L69" s="215"/>
      <c r="M69" s="263"/>
      <c r="N69" s="218"/>
      <c r="O69" s="218"/>
      <c r="P69" s="218"/>
      <c r="Q69" s="218"/>
      <c r="R69" s="218"/>
      <c r="S69" s="218"/>
    </row>
    <row r="70" spans="2:19" ht="15">
      <c r="B70" s="137" t="s">
        <v>163</v>
      </c>
      <c r="C70" s="138"/>
      <c r="D70" s="287" t="s">
        <v>207</v>
      </c>
      <c r="E70" s="194"/>
      <c r="F70" s="115"/>
      <c r="G70" s="115"/>
      <c r="H70" s="115"/>
      <c r="I70" s="115"/>
      <c r="J70" s="115"/>
      <c r="L70" s="215"/>
      <c r="M70" s="218"/>
      <c r="N70" s="218"/>
      <c r="O70" s="218"/>
      <c r="P70" s="218"/>
      <c r="Q70" s="218"/>
      <c r="R70" s="218"/>
      <c r="S70" s="218"/>
    </row>
    <row r="71" spans="1:19" ht="15" customHeight="1">
      <c r="A71" s="211" t="s">
        <v>198</v>
      </c>
      <c r="B71" s="196"/>
      <c r="C71" s="173" t="s">
        <v>169</v>
      </c>
      <c r="D71" s="139" t="s">
        <v>48</v>
      </c>
      <c r="E71" s="173" t="s">
        <v>170</v>
      </c>
      <c r="F71" s="173" t="s">
        <v>208</v>
      </c>
      <c r="G71" s="173" t="s">
        <v>173</v>
      </c>
      <c r="H71" s="197" t="s">
        <v>199</v>
      </c>
      <c r="I71" s="281" t="s">
        <v>129</v>
      </c>
      <c r="J71" s="173" t="s">
        <v>200</v>
      </c>
      <c r="K71" s="173"/>
      <c r="L71" s="215"/>
      <c r="M71" s="218"/>
      <c r="N71" s="218"/>
      <c r="O71" s="218"/>
      <c r="P71" s="218"/>
      <c r="Q71" s="218"/>
      <c r="R71" s="218"/>
      <c r="S71" s="218"/>
    </row>
    <row r="72" spans="1:19" ht="15">
      <c r="A72" s="212">
        <v>50</v>
      </c>
      <c r="C72" s="125">
        <v>1</v>
      </c>
      <c r="D72" s="213"/>
      <c r="E72" s="288"/>
      <c r="F72" s="288"/>
      <c r="G72" s="214">
        <f>IF(D72="","",F72/(D72*$G$69))</f>
      </c>
      <c r="H72" s="127">
        <f>IF(F72="","",((MAX(G72:G75)-MIN(G72:G75))/(MAX(G72:G75)+MIN(G72:G75))))</f>
      </c>
      <c r="I72" s="127" t="s">
        <v>202</v>
      </c>
      <c r="J72" s="283"/>
      <c r="K72" s="284"/>
      <c r="L72" s="215"/>
      <c r="M72" s="218"/>
      <c r="N72" s="218"/>
      <c r="O72" s="218"/>
      <c r="P72" s="218"/>
      <c r="Q72" s="218"/>
      <c r="R72" s="218"/>
      <c r="S72" s="218"/>
    </row>
    <row r="73" spans="1:19" ht="15">
      <c r="A73" s="212">
        <v>100</v>
      </c>
      <c r="C73" s="125">
        <v>2</v>
      </c>
      <c r="D73" s="213"/>
      <c r="E73" s="288"/>
      <c r="F73" s="288"/>
      <c r="G73" s="214">
        <f>IF(D73="","",F73/(D73*$G$69))</f>
      </c>
      <c r="H73" s="130"/>
      <c r="I73" s="130"/>
      <c r="J73" s="342"/>
      <c r="K73" s="343"/>
      <c r="L73" s="215"/>
      <c r="M73" s="218"/>
      <c r="N73" s="218"/>
      <c r="O73" s="218"/>
      <c r="P73" s="218"/>
      <c r="Q73" s="218"/>
      <c r="R73" s="218"/>
      <c r="S73" s="218"/>
    </row>
    <row r="74" spans="1:19" ht="15">
      <c r="A74" s="212">
        <v>160</v>
      </c>
      <c r="C74" s="125">
        <v>3</v>
      </c>
      <c r="D74" s="213"/>
      <c r="E74" s="288"/>
      <c r="F74" s="288"/>
      <c r="G74" s="214">
        <f>IF(D74="","",F74/(D74*$G$69))</f>
      </c>
      <c r="H74" s="130"/>
      <c r="I74" s="130"/>
      <c r="J74" s="342"/>
      <c r="K74" s="343"/>
      <c r="L74" s="215"/>
      <c r="M74" s="218"/>
      <c r="N74" s="218"/>
      <c r="O74" s="218"/>
      <c r="P74" s="218"/>
      <c r="Q74" s="218"/>
      <c r="R74" s="218"/>
      <c r="S74" s="218"/>
    </row>
    <row r="75" spans="1:19" ht="15">
      <c r="A75" s="212">
        <v>200</v>
      </c>
      <c r="C75" s="125">
        <v>4</v>
      </c>
      <c r="D75" s="213"/>
      <c r="E75" s="288"/>
      <c r="F75" s="288"/>
      <c r="G75" s="214">
        <f>IF(D75="","",F75/(D75*$G$69))</f>
      </c>
      <c r="H75" s="134"/>
      <c r="I75" s="134"/>
      <c r="J75" s="342"/>
      <c r="K75" s="343"/>
      <c r="L75" s="215"/>
      <c r="M75" s="218"/>
      <c r="N75" s="218"/>
      <c r="O75" s="218"/>
      <c r="P75" s="218"/>
      <c r="Q75" s="218"/>
      <c r="R75" s="218"/>
      <c r="S75" s="218"/>
    </row>
    <row r="76" spans="1:19" ht="15">
      <c r="A76" s="212"/>
      <c r="C76" s="289"/>
      <c r="D76" s="289"/>
      <c r="E76" s="188" t="s">
        <v>209</v>
      </c>
      <c r="F76" s="189">
        <f>IF(H64="","",MAX(H64,H72))</f>
      </c>
      <c r="G76" s="190" t="s">
        <v>210</v>
      </c>
      <c r="H76" s="153"/>
      <c r="I76" s="231">
        <f>IF(F76="","",IF(F76&gt;0.1,"Tidak","Lolos"))</f>
      </c>
      <c r="J76" s="346"/>
      <c r="K76" s="345"/>
      <c r="L76" s="215"/>
      <c r="M76" s="218"/>
      <c r="N76" s="218"/>
      <c r="O76" s="218"/>
      <c r="P76" s="218"/>
      <c r="Q76" s="218"/>
      <c r="R76" s="218"/>
      <c r="S76" s="218"/>
    </row>
    <row r="77" spans="1:19" ht="15">
      <c r="A77" s="290"/>
      <c r="C77" s="291"/>
      <c r="D77" s="291"/>
      <c r="E77" s="292"/>
      <c r="F77" s="192"/>
      <c r="G77" s="292"/>
      <c r="H77" s="293"/>
      <c r="I77" s="293"/>
      <c r="J77" s="192"/>
      <c r="K77" s="192"/>
      <c r="L77" s="215"/>
      <c r="M77" s="218"/>
      <c r="N77" s="218"/>
      <c r="O77" s="218"/>
      <c r="P77" s="218"/>
      <c r="Q77" s="218"/>
      <c r="R77" s="218"/>
      <c r="S77" s="218"/>
    </row>
    <row r="78" spans="1:19" ht="15">
      <c r="A78" s="290"/>
      <c r="B78" s="107" t="s">
        <v>211</v>
      </c>
      <c r="C78" s="291"/>
      <c r="D78" s="294"/>
      <c r="E78" s="292"/>
      <c r="F78" s="192"/>
      <c r="G78" s="292"/>
      <c r="H78" s="293"/>
      <c r="I78" s="293"/>
      <c r="J78" s="346"/>
      <c r="K78" s="192"/>
      <c r="L78" s="215"/>
      <c r="M78" s="218"/>
      <c r="N78" s="218"/>
      <c r="O78" s="218"/>
      <c r="P78" s="218"/>
      <c r="Q78" s="218"/>
      <c r="R78" s="218"/>
      <c r="S78" s="218"/>
    </row>
    <row r="79" spans="1:19" ht="15">
      <c r="A79" s="111"/>
      <c r="B79" s="137" t="s">
        <v>138</v>
      </c>
      <c r="C79" s="137"/>
      <c r="D79" s="116">
        <v>70</v>
      </c>
      <c r="E79" s="115"/>
      <c r="F79" s="137"/>
      <c r="G79" s="155"/>
      <c r="H79" s="115"/>
      <c r="I79" s="137" t="s">
        <v>120</v>
      </c>
      <c r="J79" s="116">
        <v>100</v>
      </c>
      <c r="L79" s="215"/>
      <c r="M79" s="218"/>
      <c r="N79" s="218"/>
      <c r="O79" s="218"/>
      <c r="P79" s="218"/>
      <c r="Q79" s="218"/>
      <c r="R79" s="218"/>
      <c r="S79" s="218"/>
    </row>
    <row r="80" spans="1:19" ht="15">
      <c r="A80" s="111"/>
      <c r="B80" s="137" t="s">
        <v>163</v>
      </c>
      <c r="C80" s="138"/>
      <c r="D80" s="210" t="s">
        <v>164</v>
      </c>
      <c r="E80" s="194"/>
      <c r="F80" s="115"/>
      <c r="G80" s="115"/>
      <c r="H80" s="115"/>
      <c r="I80" s="115"/>
      <c r="J80" s="115"/>
      <c r="L80" s="215"/>
      <c r="M80" s="279"/>
      <c r="N80" s="280"/>
      <c r="O80" s="280"/>
      <c r="P80" s="280"/>
      <c r="Q80" s="280"/>
      <c r="R80" s="280"/>
      <c r="S80" s="280"/>
    </row>
    <row r="81" spans="1:19" s="104" customFormat="1" ht="15" customHeight="1">
      <c r="A81" s="211" t="s">
        <v>198</v>
      </c>
      <c r="B81" s="196"/>
      <c r="C81" s="173" t="s">
        <v>169</v>
      </c>
      <c r="D81" s="139" t="s">
        <v>50</v>
      </c>
      <c r="E81" s="173" t="s">
        <v>170</v>
      </c>
      <c r="F81" s="173" t="s">
        <v>172</v>
      </c>
      <c r="G81" s="173" t="s">
        <v>173</v>
      </c>
      <c r="H81" s="197" t="s">
        <v>199</v>
      </c>
      <c r="I81" s="281" t="s">
        <v>129</v>
      </c>
      <c r="J81" s="173" t="s">
        <v>200</v>
      </c>
      <c r="K81" s="173"/>
      <c r="L81" s="270"/>
      <c r="M81" s="279" t="s">
        <v>201</v>
      </c>
      <c r="N81" s="282"/>
      <c r="O81" s="282"/>
      <c r="P81" s="282"/>
      <c r="Q81" s="282"/>
      <c r="R81" s="282"/>
      <c r="S81" s="282"/>
    </row>
    <row r="82" spans="1:19" ht="15">
      <c r="A82" s="212">
        <v>160</v>
      </c>
      <c r="C82" s="125">
        <v>1</v>
      </c>
      <c r="D82" s="213"/>
      <c r="E82" s="288"/>
      <c r="F82" s="288"/>
      <c r="G82" s="214">
        <f>IF(D82="","",F82/D82)</f>
      </c>
      <c r="H82" s="127">
        <f>IF(F82="","",((MAX(G82:G86)-MIN(G82:G86))/(MAX(G82:G86)+MIN(G82:G86))))</f>
      </c>
      <c r="I82" s="127" t="s">
        <v>202</v>
      </c>
      <c r="J82" s="283"/>
      <c r="K82" s="284"/>
      <c r="L82" s="215"/>
      <c r="M82" s="279" t="s">
        <v>203</v>
      </c>
      <c r="N82" s="280"/>
      <c r="O82" s="280"/>
      <c r="P82" s="280"/>
      <c r="Q82" s="280"/>
      <c r="R82" s="280"/>
      <c r="S82" s="280"/>
    </row>
    <row r="83" spans="1:19" ht="15">
      <c r="A83" s="212">
        <v>200</v>
      </c>
      <c r="C83" s="125">
        <v>2</v>
      </c>
      <c r="D83" s="213"/>
      <c r="E83" s="288"/>
      <c r="F83" s="288"/>
      <c r="G83" s="214">
        <f>IF(D83="","",F83/D83)</f>
      </c>
      <c r="H83" s="130"/>
      <c r="I83" s="130"/>
      <c r="J83" s="342"/>
      <c r="K83" s="343"/>
      <c r="L83" s="215"/>
      <c r="M83" s="279" t="s">
        <v>204</v>
      </c>
      <c r="N83" s="280"/>
      <c r="O83" s="280"/>
      <c r="P83" s="280"/>
      <c r="Q83" s="280"/>
      <c r="R83" s="280"/>
      <c r="S83" s="280"/>
    </row>
    <row r="84" spans="1:19" ht="15">
      <c r="A84" s="212">
        <v>320</v>
      </c>
      <c r="C84" s="125">
        <v>3</v>
      </c>
      <c r="D84" s="213"/>
      <c r="E84" s="288"/>
      <c r="F84" s="288"/>
      <c r="G84" s="214">
        <f>IF(D84="","",F84/D84)</f>
      </c>
      <c r="H84" s="130"/>
      <c r="I84" s="130"/>
      <c r="J84" s="342"/>
      <c r="K84" s="343"/>
      <c r="L84" s="215"/>
      <c r="M84" s="265" t="s">
        <v>205</v>
      </c>
      <c r="N84" s="280"/>
      <c r="O84" s="280"/>
      <c r="P84" s="280"/>
      <c r="Q84" s="280"/>
      <c r="R84" s="280"/>
      <c r="S84" s="280"/>
    </row>
    <row r="85" spans="1:19" ht="15">
      <c r="A85" s="212">
        <v>400</v>
      </c>
      <c r="C85" s="125">
        <v>4</v>
      </c>
      <c r="D85" s="213"/>
      <c r="E85" s="288"/>
      <c r="F85" s="288"/>
      <c r="G85" s="214">
        <f>IF(D85="","",F85/D85)</f>
      </c>
      <c r="H85" s="130"/>
      <c r="I85" s="130"/>
      <c r="J85" s="342"/>
      <c r="K85" s="343"/>
      <c r="L85" s="215"/>
      <c r="M85" s="263" t="s">
        <v>194</v>
      </c>
      <c r="N85" s="280"/>
      <c r="O85" s="280"/>
      <c r="P85" s="280"/>
      <c r="Q85" s="280"/>
      <c r="R85" s="280"/>
      <c r="S85" s="280"/>
    </row>
    <row r="86" spans="1:19" ht="15">
      <c r="A86" s="212">
        <v>500</v>
      </c>
      <c r="C86" s="286">
        <v>5</v>
      </c>
      <c r="D86" s="213"/>
      <c r="E86" s="295"/>
      <c r="F86" s="288"/>
      <c r="G86" s="214">
        <f>IF(D86="","",F86/D86)</f>
      </c>
      <c r="H86" s="134"/>
      <c r="I86" s="134"/>
      <c r="J86" s="344"/>
      <c r="K86" s="345"/>
      <c r="L86" s="215"/>
      <c r="M86" s="263" t="s">
        <v>206</v>
      </c>
      <c r="N86" s="280"/>
      <c r="O86" s="280"/>
      <c r="P86" s="280"/>
      <c r="Q86" s="280"/>
      <c r="R86" s="280"/>
      <c r="S86" s="280"/>
    </row>
    <row r="87" spans="2:19" ht="15">
      <c r="B87" s="137" t="s">
        <v>138</v>
      </c>
      <c r="C87" s="137"/>
      <c r="D87" s="116">
        <v>70</v>
      </c>
      <c r="E87" s="115"/>
      <c r="F87" s="191"/>
      <c r="G87" s="155"/>
      <c r="H87" s="115"/>
      <c r="I87" s="137" t="s">
        <v>120</v>
      </c>
      <c r="J87" s="116">
        <v>100</v>
      </c>
      <c r="L87" s="215"/>
      <c r="M87" s="263"/>
      <c r="N87" s="218"/>
      <c r="O87" s="218"/>
      <c r="P87" s="218"/>
      <c r="Q87" s="218"/>
      <c r="R87" s="218"/>
      <c r="S87" s="218"/>
    </row>
    <row r="88" spans="2:19" ht="15">
      <c r="B88" s="137" t="s">
        <v>163</v>
      </c>
      <c r="C88" s="138"/>
      <c r="D88" s="287" t="s">
        <v>207</v>
      </c>
      <c r="E88" s="194"/>
      <c r="F88" s="115"/>
      <c r="G88" s="115"/>
      <c r="H88" s="115"/>
      <c r="I88" s="115"/>
      <c r="J88" s="115"/>
      <c r="L88" s="215"/>
      <c r="M88" s="218"/>
      <c r="N88" s="218"/>
      <c r="O88" s="218"/>
      <c r="P88" s="218"/>
      <c r="Q88" s="218"/>
      <c r="R88" s="218"/>
      <c r="S88" s="218"/>
    </row>
    <row r="89" spans="1:19" ht="15" customHeight="1">
      <c r="A89" s="211" t="s">
        <v>198</v>
      </c>
      <c r="B89" s="196"/>
      <c r="C89" s="173" t="s">
        <v>169</v>
      </c>
      <c r="D89" s="139" t="s">
        <v>50</v>
      </c>
      <c r="E89" s="173" t="s">
        <v>170</v>
      </c>
      <c r="F89" s="173" t="s">
        <v>172</v>
      </c>
      <c r="G89" s="173" t="s">
        <v>173</v>
      </c>
      <c r="H89" s="197" t="s">
        <v>199</v>
      </c>
      <c r="I89" s="281" t="s">
        <v>129</v>
      </c>
      <c r="J89" s="173" t="s">
        <v>200</v>
      </c>
      <c r="K89" s="173"/>
      <c r="L89" s="215"/>
      <c r="M89" s="218"/>
      <c r="N89" s="218"/>
      <c r="O89" s="218"/>
      <c r="P89" s="218"/>
      <c r="Q89" s="218"/>
      <c r="R89" s="218"/>
      <c r="S89" s="218"/>
    </row>
    <row r="90" spans="1:19" ht="15">
      <c r="A90" s="212">
        <v>50</v>
      </c>
      <c r="C90" s="125">
        <v>1</v>
      </c>
      <c r="D90" s="213"/>
      <c r="E90" s="288"/>
      <c r="F90" s="288"/>
      <c r="G90" s="214">
        <f>IF(D90="","",F90/D90)</f>
      </c>
      <c r="H90" s="127">
        <f>IF(F90="","",((MAX(G90:G93)-MIN(G90:G93))/(MAX(G90:G93)+MIN(G90:G93))))</f>
      </c>
      <c r="I90" s="127" t="s">
        <v>202</v>
      </c>
      <c r="J90" s="283"/>
      <c r="K90" s="284"/>
      <c r="L90" s="215"/>
      <c r="M90" s="218"/>
      <c r="N90" s="218"/>
      <c r="O90" s="218"/>
      <c r="P90" s="218"/>
      <c r="Q90" s="218"/>
      <c r="R90" s="218"/>
      <c r="S90" s="218"/>
    </row>
    <row r="91" spans="1:19" ht="15">
      <c r="A91" s="212">
        <v>100</v>
      </c>
      <c r="C91" s="125">
        <v>2</v>
      </c>
      <c r="D91" s="213"/>
      <c r="E91" s="288"/>
      <c r="F91" s="288"/>
      <c r="G91" s="214">
        <f>IF(D91="","",F91/D91)</f>
      </c>
      <c r="H91" s="130"/>
      <c r="I91" s="130"/>
      <c r="J91" s="342"/>
      <c r="K91" s="343"/>
      <c r="L91" s="215"/>
      <c r="M91" s="218"/>
      <c r="N91" s="218"/>
      <c r="O91" s="218"/>
      <c r="P91" s="218"/>
      <c r="Q91" s="218"/>
      <c r="R91" s="218"/>
      <c r="S91" s="218"/>
    </row>
    <row r="92" spans="1:19" ht="15">
      <c r="A92" s="212">
        <v>160</v>
      </c>
      <c r="C92" s="125">
        <v>3</v>
      </c>
      <c r="D92" s="213"/>
      <c r="E92" s="288"/>
      <c r="F92" s="288"/>
      <c r="G92" s="214">
        <f>IF(D92="","",F92/D92)</f>
      </c>
      <c r="H92" s="130"/>
      <c r="I92" s="130"/>
      <c r="J92" s="342"/>
      <c r="K92" s="343"/>
      <c r="L92" s="215"/>
      <c r="M92" s="218"/>
      <c r="N92" s="218"/>
      <c r="O92" s="218"/>
      <c r="P92" s="218"/>
      <c r="Q92" s="218"/>
      <c r="R92" s="218"/>
      <c r="S92" s="218"/>
    </row>
    <row r="93" spans="1:19" ht="15">
      <c r="A93" s="212">
        <v>200</v>
      </c>
      <c r="C93" s="125">
        <v>4</v>
      </c>
      <c r="D93" s="213"/>
      <c r="E93" s="288"/>
      <c r="F93" s="288"/>
      <c r="G93" s="214">
        <f>IF(D93="","",F93/D93)</f>
      </c>
      <c r="H93" s="134"/>
      <c r="I93" s="134"/>
      <c r="J93" s="342"/>
      <c r="K93" s="343"/>
      <c r="L93" s="215"/>
      <c r="M93" s="218"/>
      <c r="N93" s="218"/>
      <c r="O93" s="218"/>
      <c r="P93" s="218"/>
      <c r="Q93" s="218"/>
      <c r="R93" s="218"/>
      <c r="S93" s="218"/>
    </row>
    <row r="94" spans="1:19" ht="15">
      <c r="A94" s="296"/>
      <c r="C94" s="289"/>
      <c r="D94" s="289"/>
      <c r="E94" s="188" t="s">
        <v>209</v>
      </c>
      <c r="F94" s="189">
        <f>IF(H82="","",MAX(H82,H90))</f>
      </c>
      <c r="G94" s="190" t="s">
        <v>210</v>
      </c>
      <c r="H94" s="153"/>
      <c r="I94" s="231">
        <f>IF(F94="","",IF(F94&gt;0.1,"Tidak","Lolos"))</f>
      </c>
      <c r="J94" s="344"/>
      <c r="K94" s="345"/>
      <c r="L94" s="215"/>
      <c r="M94" s="218"/>
      <c r="N94" s="218"/>
      <c r="O94" s="218"/>
      <c r="P94" s="218"/>
      <c r="Q94" s="218"/>
      <c r="R94" s="218"/>
      <c r="S94" s="218"/>
    </row>
    <row r="95" spans="3:19" ht="15">
      <c r="C95" s="291"/>
      <c r="D95" s="291"/>
      <c r="E95" s="297"/>
      <c r="F95" s="291"/>
      <c r="G95" s="181"/>
      <c r="H95" s="192"/>
      <c r="I95" s="297"/>
      <c r="J95" s="347"/>
      <c r="K95" s="348"/>
      <c r="L95" s="215"/>
      <c r="M95" s="218"/>
      <c r="N95" s="218"/>
      <c r="O95" s="218"/>
      <c r="P95" s="218"/>
      <c r="Q95" s="218"/>
      <c r="R95" s="218"/>
      <c r="S95" s="218"/>
    </row>
    <row r="96" spans="1:19" ht="15">
      <c r="A96" s="110" t="s">
        <v>81</v>
      </c>
      <c r="B96" s="193" t="s">
        <v>212</v>
      </c>
      <c r="C96" s="111"/>
      <c r="D96" s="111"/>
      <c r="E96" s="111"/>
      <c r="F96" s="111"/>
      <c r="G96" s="111"/>
      <c r="H96" s="111"/>
      <c r="I96" s="111"/>
      <c r="J96" s="111"/>
      <c r="L96" s="215"/>
      <c r="M96" s="218"/>
      <c r="N96" s="218"/>
      <c r="O96" s="218"/>
      <c r="P96" s="218"/>
      <c r="Q96" s="218"/>
      <c r="R96" s="218"/>
      <c r="S96" s="218"/>
    </row>
    <row r="97" spans="1:19" ht="15">
      <c r="A97" s="111"/>
      <c r="B97" s="137" t="s">
        <v>138</v>
      </c>
      <c r="C97" s="137"/>
      <c r="D97" s="116">
        <v>70</v>
      </c>
      <c r="E97" s="115"/>
      <c r="F97" s="137" t="s">
        <v>165</v>
      </c>
      <c r="G97" s="116">
        <v>200</v>
      </c>
      <c r="H97" s="115"/>
      <c r="I97" s="137" t="s">
        <v>120</v>
      </c>
      <c r="J97" s="116">
        <v>100</v>
      </c>
      <c r="L97" s="215"/>
      <c r="M97" s="218"/>
      <c r="N97" s="218"/>
      <c r="O97" s="218"/>
      <c r="P97" s="218"/>
      <c r="Q97" s="218"/>
      <c r="R97" s="218"/>
      <c r="S97" s="218"/>
    </row>
    <row r="98" spans="1:19" ht="15">
      <c r="A98" s="111"/>
      <c r="B98" s="137" t="s">
        <v>163</v>
      </c>
      <c r="C98" s="138"/>
      <c r="D98" s="168" t="s">
        <v>164</v>
      </c>
      <c r="E98" s="194"/>
      <c r="F98" s="137" t="s">
        <v>167</v>
      </c>
      <c r="G98" s="116">
        <v>0.1</v>
      </c>
      <c r="H98" s="115"/>
      <c r="I98" s="115"/>
      <c r="J98" s="115"/>
      <c r="L98" s="215"/>
      <c r="M98" s="218"/>
      <c r="N98" s="218"/>
      <c r="O98" s="218"/>
      <c r="P98" s="218"/>
      <c r="Q98" s="280"/>
      <c r="R98" s="257"/>
      <c r="S98" s="257"/>
    </row>
    <row r="99" spans="1:19" ht="13.5" customHeight="1">
      <c r="A99" s="111"/>
      <c r="B99" s="298"/>
      <c r="C99" s="299"/>
      <c r="D99" s="300"/>
      <c r="E99" s="301"/>
      <c r="F99" s="299"/>
      <c r="G99" s="302"/>
      <c r="L99" s="215"/>
      <c r="M99" s="218"/>
      <c r="N99" s="218"/>
      <c r="O99" s="218"/>
      <c r="P99" s="218"/>
      <c r="Q99" s="280"/>
      <c r="R99" s="257"/>
      <c r="S99" s="257"/>
    </row>
    <row r="100" spans="3:19" ht="13.5" customHeight="1">
      <c r="C100" s="245"/>
      <c r="D100" s="173" t="s">
        <v>213</v>
      </c>
      <c r="E100" s="121" t="s">
        <v>214</v>
      </c>
      <c r="F100" s="121" t="s">
        <v>49</v>
      </c>
      <c r="G100" s="303" t="s">
        <v>172</v>
      </c>
      <c r="H100" s="304"/>
      <c r="I100" s="349"/>
      <c r="J100" s="245"/>
      <c r="L100" s="215"/>
      <c r="M100" s="218" t="s">
        <v>215</v>
      </c>
      <c r="N100" s="218"/>
      <c r="O100" s="218"/>
      <c r="P100" s="218"/>
      <c r="Q100" s="218"/>
      <c r="R100" s="257"/>
      <c r="S100" s="257"/>
    </row>
    <row r="101" spans="2:19" ht="15">
      <c r="B101" s="115"/>
      <c r="C101" s="155"/>
      <c r="D101" s="305">
        <v>1</v>
      </c>
      <c r="E101" s="306"/>
      <c r="F101" s="307"/>
      <c r="G101" s="308"/>
      <c r="H101" s="309"/>
      <c r="I101" s="350" t="s">
        <v>216</v>
      </c>
      <c r="J101" s="351">
        <f>IF(E108="","",IF(E108&gt;0.05,"Tidak","Lolos"))</f>
      </c>
      <c r="L101" s="215"/>
      <c r="M101" s="218"/>
      <c r="N101" s="218"/>
      <c r="O101" s="218"/>
      <c r="P101" s="218"/>
      <c r="Q101" s="218"/>
      <c r="R101" s="257"/>
      <c r="S101" s="257"/>
    </row>
    <row r="102" spans="2:19" ht="15">
      <c r="B102" s="115"/>
      <c r="C102" s="155"/>
      <c r="D102" s="305">
        <v>2</v>
      </c>
      <c r="E102" s="306"/>
      <c r="F102" s="288"/>
      <c r="G102" s="308"/>
      <c r="H102" s="309"/>
      <c r="I102" s="350" t="s">
        <v>217</v>
      </c>
      <c r="J102" s="352">
        <f>IF(F108="","",IF(F108&gt;0.05,"Tidak","Lolos"))</f>
      </c>
      <c r="L102" s="215"/>
      <c r="M102" s="218"/>
      <c r="N102" s="218"/>
      <c r="O102" s="218"/>
      <c r="P102" s="218"/>
      <c r="Q102" s="218"/>
      <c r="R102" s="257"/>
      <c r="S102" s="257"/>
    </row>
    <row r="103" spans="2:19" ht="15">
      <c r="B103" s="115"/>
      <c r="C103" s="155"/>
      <c r="D103" s="305">
        <v>3</v>
      </c>
      <c r="E103" s="306"/>
      <c r="F103" s="288"/>
      <c r="G103" s="308"/>
      <c r="H103" s="309"/>
      <c r="I103" s="350" t="s">
        <v>218</v>
      </c>
      <c r="J103" s="352">
        <f>IF(G108="","",IF(G108&gt;0.05,"Tidak","Lolos"))</f>
      </c>
      <c r="L103" s="215"/>
      <c r="M103" s="218"/>
      <c r="N103" s="218"/>
      <c r="O103" s="218"/>
      <c r="P103" s="218"/>
      <c r="Q103" s="218"/>
      <c r="R103" s="257"/>
      <c r="S103" s="257"/>
    </row>
    <row r="104" spans="2:19" ht="15">
      <c r="B104" s="115"/>
      <c r="C104" s="155"/>
      <c r="D104" s="305">
        <v>4</v>
      </c>
      <c r="E104" s="306"/>
      <c r="F104" s="288"/>
      <c r="G104" s="308"/>
      <c r="H104" s="309"/>
      <c r="I104" s="156"/>
      <c r="J104" s="353"/>
      <c r="L104" s="215"/>
      <c r="M104" s="218"/>
      <c r="N104" s="218"/>
      <c r="O104" s="218"/>
      <c r="P104" s="218"/>
      <c r="Q104" s="218"/>
      <c r="R104" s="257"/>
      <c r="S104" s="257"/>
    </row>
    <row r="105" spans="2:19" ht="15">
      <c r="B105" s="115"/>
      <c r="C105" s="155"/>
      <c r="D105" s="305">
        <v>5</v>
      </c>
      <c r="E105" s="306"/>
      <c r="F105" s="308"/>
      <c r="G105" s="308"/>
      <c r="H105" s="309"/>
      <c r="I105" s="156"/>
      <c r="J105" s="353"/>
      <c r="L105" s="215"/>
      <c r="M105" s="218"/>
      <c r="N105" s="218"/>
      <c r="O105" s="218"/>
      <c r="P105" s="218"/>
      <c r="Q105" s="218"/>
      <c r="R105" s="257"/>
      <c r="S105" s="257"/>
    </row>
    <row r="106" spans="2:19" ht="15">
      <c r="B106" s="137"/>
      <c r="C106" s="310"/>
      <c r="D106" s="311" t="s">
        <v>219</v>
      </c>
      <c r="E106" s="286">
        <f>IF(E101="","",AVERAGE(E101:E105))</f>
      </c>
      <c r="F106" s="286">
        <f>IF(F101="","",AVERAGE(F101:F105))</f>
      </c>
      <c r="G106" s="286">
        <f>IF(G101="","",AVERAGE(G101:G105))</f>
      </c>
      <c r="H106" s="156"/>
      <c r="I106" s="156"/>
      <c r="J106" s="300"/>
      <c r="L106" s="215"/>
      <c r="M106" s="218"/>
      <c r="N106" s="218"/>
      <c r="O106" s="218"/>
      <c r="P106" s="218"/>
      <c r="Q106" s="218"/>
      <c r="R106" s="257"/>
      <c r="S106" s="257"/>
    </row>
    <row r="107" spans="2:19" ht="15">
      <c r="B107" s="137"/>
      <c r="C107" s="113"/>
      <c r="D107" s="312" t="s">
        <v>220</v>
      </c>
      <c r="E107" s="286">
        <f>IF(E101="","",STDEV(E101:E105))</f>
      </c>
      <c r="F107" s="286">
        <f>IF(F101="","",STDEV(F101:F105))</f>
      </c>
      <c r="G107" s="286">
        <f>IF(G101="","",STDEV(G101:G105))</f>
      </c>
      <c r="H107" s="156"/>
      <c r="I107" s="156"/>
      <c r="J107" s="300"/>
      <c r="L107" s="215"/>
      <c r="M107" s="218"/>
      <c r="N107" s="218"/>
      <c r="O107" s="218"/>
      <c r="P107" s="218"/>
      <c r="Q107" s="218"/>
      <c r="R107" s="257"/>
      <c r="S107" s="257"/>
    </row>
    <row r="108" spans="2:19" ht="15">
      <c r="B108" s="137"/>
      <c r="C108" s="310"/>
      <c r="D108" s="311" t="s">
        <v>221</v>
      </c>
      <c r="E108" s="313">
        <f>IF(E106="","",E107/E106)</f>
      </c>
      <c r="F108" s="313">
        <f>IF(F106="","",F107/F106)</f>
      </c>
      <c r="G108" s="313">
        <f>IF(G106="","",G107/G106)</f>
      </c>
      <c r="H108" s="156"/>
      <c r="I108" s="302"/>
      <c r="J108" s="302"/>
      <c r="L108" s="215"/>
      <c r="M108" s="218"/>
      <c r="N108" s="218"/>
      <c r="O108" s="218"/>
      <c r="P108" s="218"/>
      <c r="Q108" s="218"/>
      <c r="R108" s="257"/>
      <c r="S108" s="257"/>
    </row>
    <row r="109" spans="2:19" ht="15">
      <c r="B109" s="137"/>
      <c r="C109" s="314" t="s">
        <v>129</v>
      </c>
      <c r="D109" s="315"/>
      <c r="E109" s="316" t="s">
        <v>222</v>
      </c>
      <c r="F109" s="317"/>
      <c r="G109" s="318"/>
      <c r="H109" s="156"/>
      <c r="I109" s="302"/>
      <c r="J109" s="302"/>
      <c r="L109" s="215"/>
      <c r="M109" s="218"/>
      <c r="N109" s="218"/>
      <c r="O109" s="218"/>
      <c r="P109" s="218"/>
      <c r="Q109" s="218"/>
      <c r="R109" s="257"/>
      <c r="S109" s="257"/>
    </row>
    <row r="110" spans="12:19" ht="15">
      <c r="L110" s="215"/>
      <c r="M110" s="218"/>
      <c r="N110" s="218"/>
      <c r="O110" s="218"/>
      <c r="P110" s="218"/>
      <c r="Q110" s="218"/>
      <c r="R110" s="257"/>
      <c r="S110" s="257"/>
    </row>
    <row r="111" spans="1:19" ht="15">
      <c r="A111" s="110" t="s">
        <v>89</v>
      </c>
      <c r="B111" s="193" t="s">
        <v>223</v>
      </c>
      <c r="L111" s="215"/>
      <c r="M111" s="218"/>
      <c r="N111" s="218"/>
      <c r="O111" s="218"/>
      <c r="P111" s="218"/>
      <c r="Q111" s="218"/>
      <c r="R111" s="257"/>
      <c r="S111" s="257"/>
    </row>
    <row r="112" spans="3:19" ht="18.75" customHeight="1">
      <c r="C112" s="319" t="s">
        <v>169</v>
      </c>
      <c r="D112" s="121" t="s">
        <v>224</v>
      </c>
      <c r="E112" s="121"/>
      <c r="F112" s="319" t="s">
        <v>225</v>
      </c>
      <c r="G112" s="319" t="s">
        <v>226</v>
      </c>
      <c r="H112" s="319" t="s">
        <v>227</v>
      </c>
      <c r="I112" s="354"/>
      <c r="L112" s="215"/>
      <c r="M112" s="257"/>
      <c r="N112" s="257"/>
      <c r="O112" s="257"/>
      <c r="P112" s="257"/>
      <c r="Q112" s="257"/>
      <c r="R112" s="257"/>
      <c r="S112" s="257"/>
    </row>
    <row r="113" spans="3:19" ht="19.5" customHeight="1">
      <c r="C113" s="122"/>
      <c r="D113" s="139" t="s">
        <v>214</v>
      </c>
      <c r="E113" s="173" t="s">
        <v>50</v>
      </c>
      <c r="F113" s="122"/>
      <c r="G113" s="320"/>
      <c r="H113" s="122"/>
      <c r="L113" s="215"/>
      <c r="M113" s="257"/>
      <c r="N113" s="257"/>
      <c r="O113" s="257"/>
      <c r="P113" s="257"/>
      <c r="Q113" s="257"/>
      <c r="R113" s="257"/>
      <c r="S113" s="257"/>
    </row>
    <row r="114" spans="3:19" ht="15" customHeight="1">
      <c r="C114" s="199">
        <v>1</v>
      </c>
      <c r="D114" s="321">
        <v>70</v>
      </c>
      <c r="E114" s="127">
        <v>20</v>
      </c>
      <c r="F114" s="322">
        <v>0</v>
      </c>
      <c r="G114" s="323"/>
      <c r="H114" s="318" t="s">
        <v>228</v>
      </c>
      <c r="L114" s="215"/>
      <c r="M114" s="218" t="s">
        <v>229</v>
      </c>
      <c r="N114" s="218"/>
      <c r="O114" s="218"/>
      <c r="P114" s="257"/>
      <c r="Q114" s="257"/>
      <c r="R114" s="257"/>
      <c r="S114" s="257"/>
    </row>
    <row r="115" spans="3:19" ht="15">
      <c r="C115" s="199">
        <v>2</v>
      </c>
      <c r="D115" s="321">
        <v>80</v>
      </c>
      <c r="E115" s="134"/>
      <c r="F115" s="205" t="s">
        <v>230</v>
      </c>
      <c r="G115" s="323"/>
      <c r="H115" s="318" t="s">
        <v>231</v>
      </c>
      <c r="L115" s="215"/>
      <c r="M115" s="427" t="s">
        <v>232</v>
      </c>
      <c r="N115" s="218"/>
      <c r="O115" s="218"/>
      <c r="P115" s="257"/>
      <c r="Q115" s="257"/>
      <c r="R115" s="257"/>
      <c r="S115" s="257"/>
    </row>
    <row r="116" spans="3:19" ht="15">
      <c r="C116" s="199">
        <v>1</v>
      </c>
      <c r="D116" s="283">
        <v>70</v>
      </c>
      <c r="E116" s="127">
        <v>20</v>
      </c>
      <c r="F116" s="322" t="s">
        <v>233</v>
      </c>
      <c r="G116" s="323"/>
      <c r="H116" s="318" t="s">
        <v>228</v>
      </c>
      <c r="L116" s="215"/>
      <c r="M116" s="218"/>
      <c r="N116" s="218"/>
      <c r="O116" s="218"/>
      <c r="P116" s="257"/>
      <c r="Q116" s="257"/>
      <c r="R116" s="257"/>
      <c r="S116" s="257"/>
    </row>
    <row r="117" spans="3:19" ht="15">
      <c r="C117" s="199">
        <v>2</v>
      </c>
      <c r="D117" s="321">
        <v>80</v>
      </c>
      <c r="E117" s="134"/>
      <c r="F117" s="205" t="s">
        <v>234</v>
      </c>
      <c r="G117" s="323"/>
      <c r="H117" s="318" t="s">
        <v>231</v>
      </c>
      <c r="L117" s="215"/>
      <c r="M117" s="218"/>
      <c r="N117" s="218"/>
      <c r="O117" s="218"/>
      <c r="P117" s="257"/>
      <c r="Q117" s="257"/>
      <c r="R117" s="257"/>
      <c r="S117" s="257"/>
    </row>
    <row r="118" spans="3:19" ht="15">
      <c r="C118" s="124"/>
      <c r="D118" s="192"/>
      <c r="E118" s="291"/>
      <c r="F118" s="324"/>
      <c r="G118" s="291"/>
      <c r="H118" s="291"/>
      <c r="L118" s="215"/>
      <c r="M118" s="218"/>
      <c r="N118" s="218"/>
      <c r="O118" s="218"/>
      <c r="P118" s="257"/>
      <c r="Q118" s="257"/>
      <c r="R118" s="257"/>
      <c r="S118" s="257"/>
    </row>
    <row r="119" spans="1:19" ht="15">
      <c r="A119" s="110" t="s">
        <v>96</v>
      </c>
      <c r="B119" s="193" t="s">
        <v>235</v>
      </c>
      <c r="L119" s="215"/>
      <c r="M119" s="218"/>
      <c r="N119" s="218"/>
      <c r="O119" s="218"/>
      <c r="P119" s="257"/>
      <c r="Q119" s="362"/>
      <c r="R119" s="257"/>
      <c r="S119" s="257"/>
    </row>
    <row r="120" spans="2:19" ht="15.75" customHeight="1">
      <c r="B120" s="115" t="s">
        <v>52</v>
      </c>
      <c r="D120" s="325"/>
      <c r="E120" s="326" t="s">
        <v>53</v>
      </c>
      <c r="L120" s="215"/>
      <c r="M120" s="218"/>
      <c r="N120" s="218"/>
      <c r="O120" s="218"/>
      <c r="P120" s="257"/>
      <c r="Q120" s="257"/>
      <c r="R120" s="257"/>
      <c r="S120" s="257"/>
    </row>
    <row r="121" spans="2:19" ht="12.75" customHeight="1">
      <c r="B121" s="115" t="s">
        <v>236</v>
      </c>
      <c r="C121" s="327"/>
      <c r="D121" s="328"/>
      <c r="E121" s="328"/>
      <c r="L121" s="215"/>
      <c r="M121" s="218"/>
      <c r="N121" s="218"/>
      <c r="O121" s="218"/>
      <c r="P121" s="257"/>
      <c r="Q121" s="257"/>
      <c r="R121" s="257"/>
      <c r="S121" s="257"/>
    </row>
    <row r="122" spans="2:19" ht="17.25" customHeight="1">
      <c r="B122" s="119"/>
      <c r="C122" s="120"/>
      <c r="D122" s="329"/>
      <c r="E122" s="330" t="s">
        <v>237</v>
      </c>
      <c r="F122" s="331"/>
      <c r="G122" s="319" t="s">
        <v>238</v>
      </c>
      <c r="H122" s="332" t="s">
        <v>239</v>
      </c>
      <c r="I122" s="330" t="s">
        <v>240</v>
      </c>
      <c r="J122" s="331"/>
      <c r="K122" s="332" t="s">
        <v>241</v>
      </c>
      <c r="L122" s="215"/>
      <c r="M122" s="218"/>
      <c r="N122" s="218"/>
      <c r="O122" s="218"/>
      <c r="P122" s="257"/>
      <c r="Q122" s="257"/>
      <c r="R122" s="257"/>
      <c r="S122" s="257"/>
    </row>
    <row r="123" spans="2:19" ht="17.25" customHeight="1">
      <c r="B123" s="123"/>
      <c r="C123" s="124"/>
      <c r="D123" s="333"/>
      <c r="E123" s="334"/>
      <c r="F123" s="335"/>
      <c r="G123" s="122"/>
      <c r="H123" s="336"/>
      <c r="I123" s="121" t="s">
        <v>242</v>
      </c>
      <c r="J123" s="121" t="s">
        <v>243</v>
      </c>
      <c r="K123" s="336"/>
      <c r="L123" s="215"/>
      <c r="M123" s="218"/>
      <c r="N123" s="218"/>
      <c r="O123" s="218"/>
      <c r="P123" s="257"/>
      <c r="Q123" s="257"/>
      <c r="R123" s="257"/>
      <c r="S123" s="257"/>
    </row>
    <row r="124" spans="2:19" ht="15" customHeight="1">
      <c r="B124" s="123"/>
      <c r="C124" s="124"/>
      <c r="D124" s="333"/>
      <c r="E124" s="337" t="s">
        <v>244</v>
      </c>
      <c r="F124" s="323"/>
      <c r="G124" s="286" t="s">
        <v>245</v>
      </c>
      <c r="H124" s="323"/>
      <c r="I124" s="356">
        <f>IF(F126="","",(F125/F124)^2*(F128/F126)*MAX(H124:H128))</f>
      </c>
      <c r="J124" s="203">
        <f>IF(I124="","",I124/1000)</f>
      </c>
      <c r="K124" s="203" t="s">
        <v>246</v>
      </c>
      <c r="L124" s="215"/>
      <c r="M124" s="218" t="s">
        <v>247</v>
      </c>
      <c r="N124" s="218"/>
      <c r="O124" s="218"/>
      <c r="P124" s="257"/>
      <c r="Q124" s="257"/>
      <c r="R124" s="257"/>
      <c r="S124" s="257"/>
    </row>
    <row r="125" spans="2:19" ht="15">
      <c r="B125" s="123"/>
      <c r="C125" s="124"/>
      <c r="D125" s="333"/>
      <c r="E125" s="338" t="s">
        <v>248</v>
      </c>
      <c r="F125" s="339">
        <f>IF('Data administrasi'!H31="","",'Data administrasi'!H31)</f>
      </c>
      <c r="G125" s="286" t="s">
        <v>249</v>
      </c>
      <c r="H125" s="323"/>
      <c r="I125" s="357"/>
      <c r="J125" s="227"/>
      <c r="K125" s="227"/>
      <c r="L125" s="215"/>
      <c r="M125" s="218" t="s">
        <v>250</v>
      </c>
      <c r="N125" s="218"/>
      <c r="O125" s="218"/>
      <c r="P125" s="257"/>
      <c r="Q125" s="257"/>
      <c r="R125" s="257"/>
      <c r="S125" s="257"/>
    </row>
    <row r="126" spans="2:19" ht="15">
      <c r="B126" s="123"/>
      <c r="C126" s="124"/>
      <c r="D126" s="333"/>
      <c r="E126" s="337" t="s">
        <v>251</v>
      </c>
      <c r="F126" s="323"/>
      <c r="G126" s="286" t="s">
        <v>252</v>
      </c>
      <c r="H126" s="323"/>
      <c r="I126" s="357"/>
      <c r="J126" s="227"/>
      <c r="K126" s="227"/>
      <c r="L126" s="215"/>
      <c r="M126" s="218" t="s">
        <v>253</v>
      </c>
      <c r="N126" s="218"/>
      <c r="O126" s="218"/>
      <c r="P126" s="257"/>
      <c r="Q126" s="257"/>
      <c r="R126" s="257"/>
      <c r="S126" s="257"/>
    </row>
    <row r="127" spans="2:19" ht="15" customHeight="1">
      <c r="B127" s="123"/>
      <c r="C127" s="124"/>
      <c r="D127" s="333"/>
      <c r="E127" s="337" t="s">
        <v>254</v>
      </c>
      <c r="F127" s="323"/>
      <c r="G127" s="286" t="s">
        <v>255</v>
      </c>
      <c r="H127" s="323"/>
      <c r="I127" s="357"/>
      <c r="J127" s="227"/>
      <c r="K127" s="227"/>
      <c r="L127" s="215"/>
      <c r="M127" s="428" t="s">
        <v>256</v>
      </c>
      <c r="N127" s="359"/>
      <c r="O127" s="359"/>
      <c r="P127" s="359"/>
      <c r="Q127" s="359"/>
      <c r="R127" s="359"/>
      <c r="S127" s="359"/>
    </row>
    <row r="128" spans="2:19" ht="15">
      <c r="B128" s="132"/>
      <c r="C128" s="133"/>
      <c r="D128" s="340"/>
      <c r="E128" s="337" t="s">
        <v>52</v>
      </c>
      <c r="F128" s="341">
        <f>IF(F125="","",IF('Data administrasi'!H32="",500/F125,'Data administrasi'!H32))</f>
      </c>
      <c r="G128" s="286" t="s">
        <v>257</v>
      </c>
      <c r="H128" s="323"/>
      <c r="I128" s="360"/>
      <c r="J128" s="230"/>
      <c r="K128" s="230"/>
      <c r="L128" s="215"/>
      <c r="M128" s="361"/>
      <c r="N128" s="359"/>
      <c r="O128" s="359"/>
      <c r="P128" s="359"/>
      <c r="Q128" s="359"/>
      <c r="R128" s="359"/>
      <c r="S128" s="359"/>
    </row>
    <row r="129" spans="2:19" ht="12.75" customHeight="1">
      <c r="B129" s="115" t="s">
        <v>258</v>
      </c>
      <c r="C129" s="363"/>
      <c r="D129" s="363"/>
      <c r="E129" s="363"/>
      <c r="F129" s="364"/>
      <c r="L129" s="215"/>
      <c r="M129" s="218"/>
      <c r="N129" s="218"/>
      <c r="O129" s="218"/>
      <c r="P129" s="257"/>
      <c r="Q129" s="257"/>
      <c r="R129" s="257"/>
      <c r="S129" s="257"/>
    </row>
    <row r="130" spans="2:19" ht="15" customHeight="1">
      <c r="B130" s="119"/>
      <c r="C130" s="120"/>
      <c r="D130" s="329"/>
      <c r="E130" s="330" t="s">
        <v>237</v>
      </c>
      <c r="F130" s="331"/>
      <c r="G130" s="319" t="s">
        <v>238</v>
      </c>
      <c r="H130" s="319" t="s">
        <v>259</v>
      </c>
      <c r="I130" s="330" t="s">
        <v>240</v>
      </c>
      <c r="J130" s="331"/>
      <c r="K130" s="332" t="s">
        <v>241</v>
      </c>
      <c r="L130" s="215"/>
      <c r="M130" s="218"/>
      <c r="N130" s="218"/>
      <c r="O130" s="218"/>
      <c r="P130" s="257"/>
      <c r="Q130" s="257"/>
      <c r="R130" s="257"/>
      <c r="S130" s="257"/>
    </row>
    <row r="131" spans="2:19" ht="24" customHeight="1">
      <c r="B131" s="123"/>
      <c r="C131" s="124"/>
      <c r="D131" s="333"/>
      <c r="E131" s="334"/>
      <c r="F131" s="335"/>
      <c r="G131" s="122"/>
      <c r="H131" s="122"/>
      <c r="I131" s="121" t="s">
        <v>242</v>
      </c>
      <c r="J131" s="121" t="s">
        <v>243</v>
      </c>
      <c r="K131" s="336"/>
      <c r="L131" s="215"/>
      <c r="M131" s="218"/>
      <c r="N131" s="218"/>
      <c r="O131" s="218"/>
      <c r="P131" s="257"/>
      <c r="Q131" s="257"/>
      <c r="R131" s="257"/>
      <c r="S131" s="257"/>
    </row>
    <row r="132" spans="2:19" ht="15" customHeight="1">
      <c r="B132" s="123"/>
      <c r="C132" s="124"/>
      <c r="D132" s="333"/>
      <c r="E132" s="337" t="s">
        <v>244</v>
      </c>
      <c r="F132" s="323"/>
      <c r="G132" s="286" t="s">
        <v>245</v>
      </c>
      <c r="H132" s="323"/>
      <c r="I132" s="356">
        <f>IF(F135="","",(F133/F132)^2*(F136/F135)*3600*MAX(H132:H136))</f>
      </c>
      <c r="J132" s="203">
        <f>IF(I132="","",I132/1000)</f>
      </c>
      <c r="K132" s="203" t="s">
        <v>246</v>
      </c>
      <c r="L132" s="215"/>
      <c r="M132" s="218" t="s">
        <v>247</v>
      </c>
      <c r="N132" s="218"/>
      <c r="O132" s="218"/>
      <c r="P132" s="257"/>
      <c r="Q132" s="257"/>
      <c r="R132" s="257"/>
      <c r="S132" s="257"/>
    </row>
    <row r="133" spans="2:19" ht="15">
      <c r="B133" s="123"/>
      <c r="C133" s="124"/>
      <c r="D133" s="333"/>
      <c r="E133" s="338" t="s">
        <v>248</v>
      </c>
      <c r="F133" s="339">
        <f>IF('Data administrasi'!H31="","",'Data administrasi'!H31)</f>
      </c>
      <c r="G133" s="286" t="s">
        <v>249</v>
      </c>
      <c r="H133" s="323"/>
      <c r="I133" s="357"/>
      <c r="J133" s="227"/>
      <c r="K133" s="227"/>
      <c r="L133" s="215"/>
      <c r="M133" s="218" t="s">
        <v>250</v>
      </c>
      <c r="N133" s="218"/>
      <c r="O133" s="218"/>
      <c r="P133" s="257"/>
      <c r="Q133" s="257"/>
      <c r="R133" s="257"/>
      <c r="S133" s="257"/>
    </row>
    <row r="134" spans="2:19" ht="15">
      <c r="B134" s="123"/>
      <c r="C134" s="124"/>
      <c r="D134" s="333"/>
      <c r="E134" s="337"/>
      <c r="F134" s="339"/>
      <c r="G134" s="286" t="s">
        <v>252</v>
      </c>
      <c r="H134" s="323"/>
      <c r="I134" s="357"/>
      <c r="J134" s="227"/>
      <c r="K134" s="227"/>
      <c r="L134" s="215"/>
      <c r="M134" s="218" t="s">
        <v>253</v>
      </c>
      <c r="N134" s="218"/>
      <c r="O134" s="218"/>
      <c r="P134" s="257"/>
      <c r="Q134" s="257"/>
      <c r="R134" s="257"/>
      <c r="S134" s="257"/>
    </row>
    <row r="135" spans="2:19" ht="15">
      <c r="B135" s="123"/>
      <c r="C135" s="124"/>
      <c r="D135" s="333"/>
      <c r="E135" s="337" t="s">
        <v>95</v>
      </c>
      <c r="F135" s="323"/>
      <c r="G135" s="286" t="s">
        <v>255</v>
      </c>
      <c r="H135" s="323"/>
      <c r="I135" s="357"/>
      <c r="J135" s="227"/>
      <c r="K135" s="227"/>
      <c r="L135" s="215"/>
      <c r="M135" s="428" t="s">
        <v>256</v>
      </c>
      <c r="N135" s="359"/>
      <c r="O135" s="359"/>
      <c r="P135" s="359"/>
      <c r="Q135" s="359"/>
      <c r="R135" s="359"/>
      <c r="S135" s="359"/>
    </row>
    <row r="136" spans="2:19" ht="15">
      <c r="B136" s="132"/>
      <c r="C136" s="133"/>
      <c r="D136" s="340"/>
      <c r="E136" s="337" t="s">
        <v>52</v>
      </c>
      <c r="F136" s="365"/>
      <c r="G136" s="286" t="s">
        <v>257</v>
      </c>
      <c r="H136" s="323"/>
      <c r="I136" s="360"/>
      <c r="J136" s="230"/>
      <c r="K136" s="230"/>
      <c r="L136" s="215"/>
      <c r="M136" s="361"/>
      <c r="N136" s="359"/>
      <c r="O136" s="359"/>
      <c r="P136" s="359"/>
      <c r="Q136" s="359"/>
      <c r="R136" s="359"/>
      <c r="S136" s="359"/>
    </row>
    <row r="137" spans="6:19" ht="15">
      <c r="F137" s="188" t="s">
        <v>260</v>
      </c>
      <c r="G137" s="189">
        <f>IF(J124="","",MAX(J124,J132))</f>
      </c>
      <c r="H137" s="190" t="s">
        <v>261</v>
      </c>
      <c r="I137" s="153"/>
      <c r="J137" s="231">
        <f>IF(G137="","",IF(G137&gt;0.1,"Tidak","Lolos"))</f>
      </c>
      <c r="K137" s="191"/>
      <c r="L137" s="215"/>
      <c r="M137" s="387"/>
      <c r="N137" s="257"/>
      <c r="O137" s="257"/>
      <c r="P137" s="257"/>
      <c r="Q137" s="257"/>
      <c r="R137" s="257"/>
      <c r="S137" s="257"/>
    </row>
    <row r="138" spans="6:19" ht="15">
      <c r="F138" s="253"/>
      <c r="G138" s="366"/>
      <c r="H138" s="253"/>
      <c r="I138" s="253"/>
      <c r="J138" s="253"/>
      <c r="K138" s="253"/>
      <c r="L138" s="215"/>
      <c r="M138" s="387"/>
      <c r="N138" s="257"/>
      <c r="O138" s="257"/>
      <c r="P138" s="257"/>
      <c r="Q138" s="257"/>
      <c r="R138" s="257"/>
      <c r="S138" s="257"/>
    </row>
    <row r="139" spans="1:19" ht="15">
      <c r="A139" s="367" t="s">
        <v>262</v>
      </c>
      <c r="B139" s="368" t="s">
        <v>263</v>
      </c>
      <c r="C139" s="368"/>
      <c r="D139" s="368"/>
      <c r="E139" s="368"/>
      <c r="F139" s="368"/>
      <c r="G139" s="369"/>
      <c r="H139" s="369"/>
      <c r="I139" s="369"/>
      <c r="J139" s="369"/>
      <c r="K139" s="369"/>
      <c r="L139" s="388"/>
      <c r="M139" s="388"/>
      <c r="N139" s="388"/>
      <c r="O139" s="388"/>
      <c r="P139" s="388"/>
      <c r="Q139" s="388"/>
      <c r="R139" s="388"/>
      <c r="S139" s="388"/>
    </row>
    <row r="140" spans="1:19" ht="15">
      <c r="A140" s="369"/>
      <c r="B140" s="368" t="s">
        <v>264</v>
      </c>
      <c r="C140" s="369"/>
      <c r="D140" s="369"/>
      <c r="E140" s="369"/>
      <c r="F140" s="369"/>
      <c r="G140" s="369"/>
      <c r="H140" s="369"/>
      <c r="I140" s="369"/>
      <c r="J140" s="369"/>
      <c r="K140" s="369"/>
      <c r="L140" s="389"/>
      <c r="M140" s="389"/>
      <c r="N140" s="389"/>
      <c r="O140" s="389"/>
      <c r="P140" s="389"/>
      <c r="Q140" s="389"/>
      <c r="R140" s="389"/>
      <c r="S140" s="389"/>
    </row>
    <row r="141" spans="1:18" ht="15">
      <c r="A141" s="114"/>
      <c r="B141" s="116" t="s">
        <v>265</v>
      </c>
      <c r="C141" s="116"/>
      <c r="D141" s="116"/>
      <c r="E141" s="116" t="s">
        <v>50</v>
      </c>
      <c r="F141" s="116" t="s">
        <v>266</v>
      </c>
      <c r="G141" s="114"/>
      <c r="H141" s="114"/>
      <c r="I141" s="369"/>
      <c r="J141" s="389"/>
      <c r="K141" s="390"/>
      <c r="L141" s="390"/>
      <c r="M141" s="390"/>
      <c r="N141" s="390"/>
      <c r="O141" s="390"/>
      <c r="P141" s="390"/>
      <c r="Q141" s="390"/>
      <c r="R141" s="390"/>
    </row>
    <row r="142" spans="1:18" ht="15">
      <c r="A142" s="114"/>
      <c r="B142" s="370" t="s">
        <v>267</v>
      </c>
      <c r="C142" s="370"/>
      <c r="D142" s="370"/>
      <c r="E142" s="371"/>
      <c r="F142" s="371"/>
      <c r="G142" s="114" t="s">
        <v>268</v>
      </c>
      <c r="H142" s="372">
        <f>IF(AND(E142="",F142=""),"",IF(OR(F142&gt;6000,E142&gt;600),"Tidak","Lolos"))</f>
      </c>
      <c r="I142" s="369"/>
      <c r="J142" s="389"/>
      <c r="K142" s="390"/>
      <c r="L142" s="390"/>
      <c r="M142" s="390"/>
      <c r="N142" s="390"/>
      <c r="O142" s="390"/>
      <c r="P142" s="390"/>
      <c r="Q142" s="390"/>
      <c r="R142" s="390"/>
    </row>
    <row r="143" spans="1:18" ht="15">
      <c r="A143" s="114"/>
      <c r="B143" s="370" t="s">
        <v>269</v>
      </c>
      <c r="C143" s="370"/>
      <c r="D143" s="370"/>
      <c r="E143" s="371"/>
      <c r="F143" s="371"/>
      <c r="G143" s="114" t="s">
        <v>268</v>
      </c>
      <c r="H143" s="372">
        <f>IF(AND(E143="",F143=""),"",IF(OR(F143&gt;6000,E143&gt;600),"Tidak","Lolos"))</f>
      </c>
      <c r="I143" s="369"/>
      <c r="J143" s="389"/>
      <c r="K143" s="390"/>
      <c r="L143" s="390"/>
      <c r="M143" s="390"/>
      <c r="N143" s="390"/>
      <c r="O143" s="390"/>
      <c r="P143" s="390"/>
      <c r="Q143" s="390"/>
      <c r="R143" s="390"/>
    </row>
    <row r="144" spans="1:19" ht="15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369"/>
      <c r="L144" s="389"/>
      <c r="M144" s="390"/>
      <c r="N144" s="390"/>
      <c r="O144" s="390"/>
      <c r="P144" s="390"/>
      <c r="Q144" s="390"/>
      <c r="R144" s="390"/>
      <c r="S144" s="390"/>
    </row>
    <row r="145" spans="1:19" ht="15">
      <c r="A145" s="369"/>
      <c r="B145" s="368" t="s">
        <v>270</v>
      </c>
      <c r="C145" s="369"/>
      <c r="D145" s="369"/>
      <c r="E145" s="369"/>
      <c r="F145" s="369"/>
      <c r="G145" s="369"/>
      <c r="H145" s="369"/>
      <c r="I145" s="369"/>
      <c r="J145" s="369"/>
      <c r="K145" s="369"/>
      <c r="L145" s="389"/>
      <c r="M145" s="389"/>
      <c r="N145" s="389"/>
      <c r="O145" s="389"/>
      <c r="P145" s="389"/>
      <c r="Q145" s="389"/>
      <c r="R145" s="389"/>
      <c r="S145" s="389"/>
    </row>
    <row r="146" spans="1:19" ht="15">
      <c r="A146" s="369"/>
      <c r="B146" s="373" t="s">
        <v>271</v>
      </c>
      <c r="C146" s="369"/>
      <c r="D146" s="373"/>
      <c r="E146" s="373"/>
      <c r="F146" s="373"/>
      <c r="G146" s="373"/>
      <c r="H146" s="373"/>
      <c r="I146" s="369"/>
      <c r="J146" s="369"/>
      <c r="K146" s="369"/>
      <c r="L146" s="389"/>
      <c r="M146" s="389"/>
      <c r="N146" s="389"/>
      <c r="O146" s="389"/>
      <c r="P146" s="389"/>
      <c r="Q146" s="389"/>
      <c r="R146" s="389"/>
      <c r="S146" s="389"/>
    </row>
    <row r="147" spans="1:19" ht="15">
      <c r="A147" s="369"/>
      <c r="B147" s="374" t="s">
        <v>272</v>
      </c>
      <c r="C147" s="369"/>
      <c r="D147" s="373"/>
      <c r="E147" s="373"/>
      <c r="F147" s="373"/>
      <c r="G147" s="369"/>
      <c r="H147" s="369"/>
      <c r="I147" s="369"/>
      <c r="J147" s="369"/>
      <c r="K147" s="369"/>
      <c r="L147" s="389"/>
      <c r="M147" s="389"/>
      <c r="N147" s="389"/>
      <c r="O147" s="389"/>
      <c r="P147" s="389"/>
      <c r="Q147" s="389"/>
      <c r="R147" s="389"/>
      <c r="S147" s="389"/>
    </row>
    <row r="148" spans="1:19" ht="15">
      <c r="A148" s="375"/>
      <c r="B148" s="376" t="s">
        <v>273</v>
      </c>
      <c r="C148" s="376"/>
      <c r="D148" s="376"/>
      <c r="E148" s="376"/>
      <c r="F148" s="377" t="s">
        <v>274</v>
      </c>
      <c r="G148" s="377"/>
      <c r="H148" s="377" t="s">
        <v>219</v>
      </c>
      <c r="I148" s="377"/>
      <c r="J148" s="377" t="s">
        <v>275</v>
      </c>
      <c r="K148" s="377"/>
      <c r="L148" s="391"/>
      <c r="M148" s="391"/>
      <c r="N148" s="391"/>
      <c r="O148" s="391"/>
      <c r="P148" s="391"/>
      <c r="Q148" s="391"/>
      <c r="R148" s="391"/>
      <c r="S148" s="391"/>
    </row>
    <row r="149" spans="1:19" s="105" customFormat="1" ht="22.5">
      <c r="A149" s="378"/>
      <c r="B149" s="376"/>
      <c r="C149" s="376"/>
      <c r="D149" s="376"/>
      <c r="E149" s="376"/>
      <c r="F149" s="379" t="s">
        <v>50</v>
      </c>
      <c r="G149" s="380" t="s">
        <v>276</v>
      </c>
      <c r="H149" s="379" t="s">
        <v>50</v>
      </c>
      <c r="I149" s="380" t="s">
        <v>277</v>
      </c>
      <c r="J149" s="379" t="s">
        <v>50</v>
      </c>
      <c r="K149" s="380" t="s">
        <v>277</v>
      </c>
      <c r="L149" s="392"/>
      <c r="M149" s="392"/>
      <c r="N149" s="392"/>
      <c r="O149" s="392"/>
      <c r="P149" s="392"/>
      <c r="Q149" s="392"/>
      <c r="R149" s="392"/>
      <c r="S149" s="392"/>
    </row>
    <row r="150" spans="1:19" ht="15">
      <c r="A150" s="114"/>
      <c r="B150" s="381" t="s">
        <v>278</v>
      </c>
      <c r="C150" s="382"/>
      <c r="D150" s="382"/>
      <c r="E150" s="382"/>
      <c r="F150" s="383"/>
      <c r="G150" s="371"/>
      <c r="H150" s="179">
        <f>IF(F150="","",AVERAGE(F150:F155))</f>
      </c>
      <c r="I150" s="179">
        <f>IF(G150="","",AVERAGE(G150:G155))</f>
      </c>
      <c r="J150" s="393">
        <f aca="true" t="shared" si="2" ref="J150:J155">IF(F150="","",ABS((F150-H$150)/H$150))</f>
      </c>
      <c r="K150" s="393">
        <f aca="true" t="shared" si="3" ref="K150:K155">IF(G150="","",ABS((G150-I$150)/I$150))</f>
      </c>
      <c r="L150" s="390"/>
      <c r="M150" s="390"/>
      <c r="N150" s="390"/>
      <c r="O150" s="390"/>
      <c r="P150" s="390"/>
      <c r="Q150" s="390"/>
      <c r="R150" s="390"/>
      <c r="S150" s="390"/>
    </row>
    <row r="151" spans="1:19" ht="15">
      <c r="A151" s="114"/>
      <c r="B151" s="381" t="s">
        <v>279</v>
      </c>
      <c r="C151" s="382"/>
      <c r="D151" s="382"/>
      <c r="E151" s="382"/>
      <c r="F151" s="371"/>
      <c r="G151" s="371"/>
      <c r="H151" s="183"/>
      <c r="I151" s="183"/>
      <c r="J151" s="393">
        <f t="shared" si="2"/>
      </c>
      <c r="K151" s="393">
        <f t="shared" si="3"/>
      </c>
      <c r="L151" s="390"/>
      <c r="M151" s="390"/>
      <c r="N151" s="390"/>
      <c r="O151" s="390"/>
      <c r="P151" s="390"/>
      <c r="Q151" s="390"/>
      <c r="R151" s="390"/>
      <c r="S151" s="390"/>
    </row>
    <row r="152" spans="1:19" ht="15">
      <c r="A152" s="114"/>
      <c r="B152" s="381" t="s">
        <v>280</v>
      </c>
      <c r="C152" s="382"/>
      <c r="D152" s="382"/>
      <c r="E152" s="382"/>
      <c r="F152" s="371"/>
      <c r="G152" s="371"/>
      <c r="H152" s="183"/>
      <c r="I152" s="183"/>
      <c r="J152" s="393">
        <f t="shared" si="2"/>
      </c>
      <c r="K152" s="393">
        <f t="shared" si="3"/>
      </c>
      <c r="L152" s="390"/>
      <c r="M152" s="390"/>
      <c r="N152" s="390"/>
      <c r="O152" s="390"/>
      <c r="P152" s="390"/>
      <c r="Q152" s="390"/>
      <c r="R152" s="390"/>
      <c r="S152" s="390"/>
    </row>
    <row r="153" spans="1:19" ht="15">
      <c r="A153" s="114"/>
      <c r="B153" s="381" t="s">
        <v>281</v>
      </c>
      <c r="C153" s="382"/>
      <c r="D153" s="382"/>
      <c r="E153" s="382"/>
      <c r="F153" s="383"/>
      <c r="G153" s="371"/>
      <c r="H153" s="183"/>
      <c r="I153" s="183"/>
      <c r="J153" s="393">
        <f t="shared" si="2"/>
      </c>
      <c r="K153" s="393">
        <f t="shared" si="3"/>
      </c>
      <c r="L153" s="390"/>
      <c r="M153" s="390"/>
      <c r="N153" s="390"/>
      <c r="O153" s="390"/>
      <c r="P153" s="390"/>
      <c r="Q153" s="390"/>
      <c r="R153" s="390"/>
      <c r="S153" s="390"/>
    </row>
    <row r="154" spans="1:19" ht="15">
      <c r="A154" s="114"/>
      <c r="B154" s="381" t="s">
        <v>282</v>
      </c>
      <c r="C154" s="382"/>
      <c r="D154" s="382"/>
      <c r="E154" s="382"/>
      <c r="F154" s="383"/>
      <c r="G154" s="371"/>
      <c r="H154" s="183"/>
      <c r="I154" s="183"/>
      <c r="J154" s="393">
        <f t="shared" si="2"/>
      </c>
      <c r="K154" s="393">
        <f t="shared" si="3"/>
      </c>
      <c r="L154" s="390"/>
      <c r="M154" s="390"/>
      <c r="N154" s="390"/>
      <c r="O154" s="390"/>
      <c r="P154" s="390"/>
      <c r="Q154" s="390"/>
      <c r="R154" s="390"/>
      <c r="S154" s="390"/>
    </row>
    <row r="155" spans="1:19" ht="15">
      <c r="A155" s="114"/>
      <c r="B155" s="381" t="s">
        <v>283</v>
      </c>
      <c r="C155" s="382"/>
      <c r="D155" s="382"/>
      <c r="E155" s="382"/>
      <c r="F155" s="383"/>
      <c r="G155" s="371"/>
      <c r="H155" s="185"/>
      <c r="I155" s="185"/>
      <c r="J155" s="393">
        <f t="shared" si="2"/>
      </c>
      <c r="K155" s="393">
        <f t="shared" si="3"/>
      </c>
      <c r="L155" s="390"/>
      <c r="M155" s="390"/>
      <c r="N155" s="390"/>
      <c r="O155" s="390"/>
      <c r="P155" s="390"/>
      <c r="Q155" s="390"/>
      <c r="R155" s="390"/>
      <c r="S155" s="390"/>
    </row>
    <row r="156" spans="1:19" ht="15">
      <c r="A156" s="114"/>
      <c r="B156" s="114"/>
      <c r="C156" s="114"/>
      <c r="D156" s="114"/>
      <c r="E156" s="114"/>
      <c r="F156" s="114"/>
      <c r="G156" s="114"/>
      <c r="H156" s="114"/>
      <c r="I156" s="191" t="s">
        <v>284</v>
      </c>
      <c r="J156" s="394">
        <f>IF(J150="","",MAX(J150:J155))</f>
      </c>
      <c r="K156" s="394">
        <f>IF(K150="","",MAX(K150:K155))</f>
      </c>
      <c r="L156" s="389"/>
      <c r="M156" s="390"/>
      <c r="N156" s="390"/>
      <c r="O156" s="390"/>
      <c r="P156" s="390"/>
      <c r="Q156" s="390"/>
      <c r="R156" s="390"/>
      <c r="S156" s="390"/>
    </row>
    <row r="157" spans="1:19" ht="15">
      <c r="A157" s="369"/>
      <c r="B157" s="374" t="s">
        <v>285</v>
      </c>
      <c r="C157" s="369"/>
      <c r="D157" s="369"/>
      <c r="E157" s="369"/>
      <c r="F157" s="369"/>
      <c r="G157" s="369"/>
      <c r="H157" s="369"/>
      <c r="I157" s="369"/>
      <c r="J157" s="369"/>
      <c r="K157" s="369"/>
      <c r="L157" s="389"/>
      <c r="M157" s="389"/>
      <c r="N157" s="389"/>
      <c r="O157" s="389"/>
      <c r="P157" s="389"/>
      <c r="Q157" s="389"/>
      <c r="R157" s="389"/>
      <c r="S157" s="389"/>
    </row>
    <row r="158" spans="1:19" ht="15">
      <c r="A158" s="375"/>
      <c r="B158" s="376" t="s">
        <v>273</v>
      </c>
      <c r="C158" s="376"/>
      <c r="D158" s="376"/>
      <c r="E158" s="376"/>
      <c r="F158" s="377" t="s">
        <v>274</v>
      </c>
      <c r="G158" s="377"/>
      <c r="H158" s="377" t="s">
        <v>219</v>
      </c>
      <c r="I158" s="377"/>
      <c r="J158" s="377" t="s">
        <v>275</v>
      </c>
      <c r="K158" s="377"/>
      <c r="L158" s="391"/>
      <c r="M158" s="391"/>
      <c r="N158" s="391"/>
      <c r="O158" s="391"/>
      <c r="P158" s="391"/>
      <c r="Q158" s="391"/>
      <c r="R158" s="391"/>
      <c r="S158" s="391"/>
    </row>
    <row r="159" spans="1:19" s="105" customFormat="1" ht="22.5">
      <c r="A159" s="378"/>
      <c r="B159" s="376"/>
      <c r="C159" s="376"/>
      <c r="D159" s="376"/>
      <c r="E159" s="376"/>
      <c r="F159" s="379" t="s">
        <v>50</v>
      </c>
      <c r="G159" s="380" t="s">
        <v>276</v>
      </c>
      <c r="H159" s="379" t="s">
        <v>50</v>
      </c>
      <c r="I159" s="380" t="s">
        <v>277</v>
      </c>
      <c r="J159" s="379" t="s">
        <v>50</v>
      </c>
      <c r="K159" s="380" t="s">
        <v>277</v>
      </c>
      <c r="L159" s="392"/>
      <c r="M159" s="392"/>
      <c r="N159" s="392"/>
      <c r="O159" s="392"/>
      <c r="P159" s="392"/>
      <c r="Q159" s="392"/>
      <c r="R159" s="392"/>
      <c r="S159" s="392"/>
    </row>
    <row r="160" spans="1:19" ht="15">
      <c r="A160" s="114"/>
      <c r="B160" s="381" t="s">
        <v>286</v>
      </c>
      <c r="C160" s="382"/>
      <c r="D160" s="382"/>
      <c r="E160" s="382"/>
      <c r="F160" s="129"/>
      <c r="G160" s="129"/>
      <c r="H160" s="179">
        <f>IF(F160="","",AVERAGE(F160:F164))</f>
      </c>
      <c r="I160" s="179">
        <f>IF(G160="","",AVERAGE(G160:G164))</f>
      </c>
      <c r="J160" s="393">
        <f aca="true" t="shared" si="4" ref="J160:K164">IF(F160="","",ABS((F160-H$160)/H$160))</f>
      </c>
      <c r="K160" s="393">
        <f t="shared" si="4"/>
      </c>
      <c r="L160" s="390"/>
      <c r="M160" s="390"/>
      <c r="N160" s="390"/>
      <c r="O160" s="390"/>
      <c r="P160" s="390"/>
      <c r="Q160" s="390"/>
      <c r="R160" s="390"/>
      <c r="S160" s="390"/>
    </row>
    <row r="161" spans="1:19" ht="15">
      <c r="A161" s="114"/>
      <c r="B161" s="381" t="s">
        <v>287</v>
      </c>
      <c r="C161" s="382"/>
      <c r="D161" s="382"/>
      <c r="E161" s="382"/>
      <c r="F161" s="129"/>
      <c r="G161" s="129"/>
      <c r="H161" s="183"/>
      <c r="I161" s="183"/>
      <c r="J161" s="393">
        <f t="shared" si="4"/>
      </c>
      <c r="K161" s="393">
        <f t="shared" si="4"/>
      </c>
      <c r="L161" s="390"/>
      <c r="M161" s="390"/>
      <c r="N161" s="390"/>
      <c r="O161" s="390"/>
      <c r="P161" s="390"/>
      <c r="Q161" s="390"/>
      <c r="R161" s="390"/>
      <c r="S161" s="390"/>
    </row>
    <row r="162" spans="1:19" ht="15">
      <c r="A162" s="114"/>
      <c r="B162" s="381" t="s">
        <v>288</v>
      </c>
      <c r="C162" s="382"/>
      <c r="D162" s="382"/>
      <c r="E162" s="382"/>
      <c r="F162" s="129"/>
      <c r="G162" s="129"/>
      <c r="H162" s="183"/>
      <c r="I162" s="183"/>
      <c r="J162" s="393">
        <f t="shared" si="4"/>
      </c>
      <c r="K162" s="393">
        <f t="shared" si="4"/>
      </c>
      <c r="L162" s="390"/>
      <c r="M162" s="390"/>
      <c r="N162" s="390"/>
      <c r="O162" s="390"/>
      <c r="P162" s="390"/>
      <c r="Q162" s="390"/>
      <c r="R162" s="390"/>
      <c r="S162" s="390"/>
    </row>
    <row r="163" spans="1:19" ht="15">
      <c r="A163" s="114"/>
      <c r="B163" s="381" t="s">
        <v>289</v>
      </c>
      <c r="C163" s="382"/>
      <c r="D163" s="382"/>
      <c r="E163" s="382"/>
      <c r="F163" s="129"/>
      <c r="G163" s="129"/>
      <c r="H163" s="183"/>
      <c r="I163" s="183"/>
      <c r="J163" s="393">
        <f t="shared" si="4"/>
      </c>
      <c r="K163" s="393">
        <f t="shared" si="4"/>
      </c>
      <c r="L163" s="390"/>
      <c r="M163" s="390"/>
      <c r="N163" s="390"/>
      <c r="O163" s="390"/>
      <c r="P163" s="390"/>
      <c r="Q163" s="390"/>
      <c r="R163" s="390"/>
      <c r="S163" s="390"/>
    </row>
    <row r="164" spans="1:19" ht="15">
      <c r="A164" s="114"/>
      <c r="B164" s="381" t="s">
        <v>290</v>
      </c>
      <c r="C164" s="382"/>
      <c r="D164" s="382"/>
      <c r="E164" s="382"/>
      <c r="F164" s="383"/>
      <c r="G164" s="371"/>
      <c r="H164" s="185"/>
      <c r="I164" s="185"/>
      <c r="J164" s="393">
        <f t="shared" si="4"/>
      </c>
      <c r="K164" s="393">
        <f t="shared" si="4"/>
      </c>
      <c r="L164" s="390"/>
      <c r="M164" s="390"/>
      <c r="N164" s="390"/>
      <c r="O164" s="390"/>
      <c r="P164" s="390"/>
      <c r="Q164" s="390"/>
      <c r="R164" s="390"/>
      <c r="S164" s="390"/>
    </row>
    <row r="165" spans="1:19" ht="15">
      <c r="A165" s="114"/>
      <c r="B165" s="114"/>
      <c r="C165" s="114"/>
      <c r="D165" s="114"/>
      <c r="E165" s="114"/>
      <c r="F165" s="114"/>
      <c r="G165" s="114"/>
      <c r="H165" s="114"/>
      <c r="I165" s="191" t="s">
        <v>284</v>
      </c>
      <c r="J165" s="395">
        <f>IF(J160="","",MAX(J160:J164))</f>
      </c>
      <c r="K165" s="395">
        <f>IF(K160="","",MAX(K160:K164))</f>
      </c>
      <c r="L165" s="389"/>
      <c r="M165" s="390"/>
      <c r="N165" s="390"/>
      <c r="O165" s="390"/>
      <c r="P165" s="390"/>
      <c r="Q165" s="390"/>
      <c r="R165" s="390"/>
      <c r="S165" s="390"/>
    </row>
    <row r="166" spans="1:19" ht="15">
      <c r="A166" s="114"/>
      <c r="B166" s="114"/>
      <c r="C166" s="114"/>
      <c r="D166" s="114"/>
      <c r="E166" s="191"/>
      <c r="F166" s="114"/>
      <c r="G166" s="114"/>
      <c r="H166" s="114"/>
      <c r="I166" s="191" t="s">
        <v>291</v>
      </c>
      <c r="J166" s="372">
        <f>IF(AND(J156="",K156="",J165="",K165=""),"",IF(OR((MAX(J156,J165)&gt;20%),(MAX(K156,K165)&gt;10%)),"Tidak","Lolos"))</f>
      </c>
      <c r="K166" s="369"/>
      <c r="L166" s="389"/>
      <c r="M166" s="390"/>
      <c r="N166" s="390"/>
      <c r="O166" s="390"/>
      <c r="P166" s="390"/>
      <c r="Q166" s="390"/>
      <c r="R166" s="390"/>
      <c r="S166" s="390"/>
    </row>
    <row r="167" spans="1:19" ht="15">
      <c r="A167" s="369"/>
      <c r="B167" s="368" t="s">
        <v>292</v>
      </c>
      <c r="C167" s="369"/>
      <c r="D167" s="369"/>
      <c r="E167" s="369"/>
      <c r="F167" s="369"/>
      <c r="G167" s="369"/>
      <c r="H167" s="369"/>
      <c r="I167" s="369"/>
      <c r="J167" s="369"/>
      <c r="K167" s="369"/>
      <c r="L167" s="389"/>
      <c r="M167" s="389"/>
      <c r="N167" s="389"/>
      <c r="O167" s="389"/>
      <c r="P167" s="389"/>
      <c r="Q167" s="389"/>
      <c r="R167" s="389"/>
      <c r="S167" s="389"/>
    </row>
    <row r="168" spans="1:19" ht="15">
      <c r="A168" s="369"/>
      <c r="B168" s="369" t="s">
        <v>293</v>
      </c>
      <c r="C168" s="369"/>
      <c r="D168" s="369"/>
      <c r="E168" s="369"/>
      <c r="F168" s="369"/>
      <c r="G168" s="369"/>
      <c r="H168" s="369"/>
      <c r="I168" s="369"/>
      <c r="J168" s="369"/>
      <c r="K168" s="369"/>
      <c r="L168" s="389"/>
      <c r="M168" s="389"/>
      <c r="N168" s="389"/>
      <c r="O168" s="389"/>
      <c r="P168" s="389"/>
      <c r="Q168" s="389"/>
      <c r="R168" s="389"/>
      <c r="S168" s="389"/>
    </row>
    <row r="169" spans="1:19" ht="15">
      <c r="A169" s="375"/>
      <c r="B169" s="376" t="s">
        <v>294</v>
      </c>
      <c r="C169" s="376"/>
      <c r="D169" s="376"/>
      <c r="E169" s="376"/>
      <c r="F169" s="377" t="s">
        <v>295</v>
      </c>
      <c r="G169" s="377"/>
      <c r="H169" s="377" t="s">
        <v>219</v>
      </c>
      <c r="I169" s="377"/>
      <c r="J169" s="377" t="s">
        <v>275</v>
      </c>
      <c r="K169" s="377"/>
      <c r="L169" s="389"/>
      <c r="M169" s="390"/>
      <c r="N169" s="390"/>
      <c r="O169" s="390"/>
      <c r="P169" s="390"/>
      <c r="Q169" s="390"/>
      <c r="R169" s="390"/>
      <c r="S169" s="390"/>
    </row>
    <row r="170" spans="1:19" ht="22.5">
      <c r="A170" s="378"/>
      <c r="B170" s="376"/>
      <c r="C170" s="376"/>
      <c r="D170" s="376"/>
      <c r="E170" s="376"/>
      <c r="F170" s="379" t="s">
        <v>50</v>
      </c>
      <c r="G170" s="380" t="s">
        <v>276</v>
      </c>
      <c r="H170" s="379" t="s">
        <v>50</v>
      </c>
      <c r="I170" s="380" t="s">
        <v>277</v>
      </c>
      <c r="J170" s="379" t="s">
        <v>50</v>
      </c>
      <c r="K170" s="380" t="s">
        <v>277</v>
      </c>
      <c r="L170" s="389"/>
      <c r="M170" s="390"/>
      <c r="N170" s="390"/>
      <c r="O170" s="390"/>
      <c r="P170" s="390"/>
      <c r="Q170" s="390"/>
      <c r="R170" s="390"/>
      <c r="S170" s="390"/>
    </row>
    <row r="171" spans="1:19" ht="15">
      <c r="A171" s="114"/>
      <c r="B171" s="384" t="s">
        <v>296</v>
      </c>
      <c r="C171" s="385"/>
      <c r="D171" s="385"/>
      <c r="E171" s="385"/>
      <c r="F171" s="129"/>
      <c r="G171" s="129"/>
      <c r="H171" s="179">
        <f>IF(F171="","",AVERAGE(F171:F175))</f>
      </c>
      <c r="I171" s="179">
        <f>IF(G171="","",AVERAGE(G171:G175))</f>
      </c>
      <c r="J171" s="393">
        <f aca="true" t="shared" si="5" ref="J171:K175">IF(F171="","",ABS((F171-H$171)/H$171))</f>
      </c>
      <c r="K171" s="393">
        <f t="shared" si="5"/>
      </c>
      <c r="L171" s="389"/>
      <c r="M171" s="390"/>
      <c r="N171" s="390"/>
      <c r="O171" s="390"/>
      <c r="P171" s="390"/>
      <c r="Q171" s="390"/>
      <c r="R171" s="390"/>
      <c r="S171" s="390"/>
    </row>
    <row r="172" spans="1:19" ht="15">
      <c r="A172" s="114"/>
      <c r="B172" s="384" t="s">
        <v>297</v>
      </c>
      <c r="C172" s="385"/>
      <c r="D172" s="385"/>
      <c r="E172" s="385"/>
      <c r="F172" s="129"/>
      <c r="G172" s="129"/>
      <c r="H172" s="183"/>
      <c r="I172" s="183"/>
      <c r="J172" s="393">
        <f t="shared" si="5"/>
      </c>
      <c r="K172" s="393">
        <f t="shared" si="5"/>
      </c>
      <c r="L172" s="389"/>
      <c r="M172" s="390"/>
      <c r="N172" s="390"/>
      <c r="O172" s="390"/>
      <c r="P172" s="390"/>
      <c r="Q172" s="390"/>
      <c r="R172" s="390"/>
      <c r="S172" s="390"/>
    </row>
    <row r="173" spans="1:19" ht="15">
      <c r="A173" s="114"/>
      <c r="B173" s="384" t="s">
        <v>298</v>
      </c>
      <c r="C173" s="385"/>
      <c r="D173" s="385"/>
      <c r="E173" s="385"/>
      <c r="F173" s="129"/>
      <c r="G173" s="129"/>
      <c r="H173" s="183"/>
      <c r="I173" s="183"/>
      <c r="J173" s="393">
        <f t="shared" si="5"/>
      </c>
      <c r="K173" s="393">
        <f t="shared" si="5"/>
      </c>
      <c r="L173" s="389"/>
      <c r="M173" s="390"/>
      <c r="N173" s="390"/>
      <c r="O173" s="390"/>
      <c r="P173" s="390"/>
      <c r="Q173" s="390"/>
      <c r="R173" s="390"/>
      <c r="S173" s="390"/>
    </row>
    <row r="174" spans="1:19" ht="15">
      <c r="A174" s="114"/>
      <c r="B174" s="384" t="s">
        <v>299</v>
      </c>
      <c r="C174" s="385"/>
      <c r="D174" s="385"/>
      <c r="E174" s="385"/>
      <c r="F174" s="129"/>
      <c r="G174" s="129"/>
      <c r="H174" s="183"/>
      <c r="I174" s="183"/>
      <c r="J174" s="393">
        <f t="shared" si="5"/>
      </c>
      <c r="K174" s="393">
        <f t="shared" si="5"/>
      </c>
      <c r="L174" s="389"/>
      <c r="M174" s="390"/>
      <c r="N174" s="390"/>
      <c r="O174" s="390"/>
      <c r="P174" s="390"/>
      <c r="Q174" s="390"/>
      <c r="R174" s="390"/>
      <c r="S174" s="390"/>
    </row>
    <row r="175" spans="1:19" ht="15">
      <c r="A175" s="114"/>
      <c r="B175" s="384"/>
      <c r="C175" s="385"/>
      <c r="D175" s="385"/>
      <c r="E175" s="385"/>
      <c r="F175" s="383"/>
      <c r="G175" s="371"/>
      <c r="H175" s="185"/>
      <c r="I175" s="185"/>
      <c r="J175" s="393">
        <f t="shared" si="5"/>
      </c>
      <c r="K175" s="393">
        <f t="shared" si="5"/>
      </c>
      <c r="L175" s="389"/>
      <c r="M175" s="389"/>
      <c r="N175" s="389"/>
      <c r="O175" s="389"/>
      <c r="P175" s="389"/>
      <c r="Q175" s="389"/>
      <c r="R175" s="389"/>
      <c r="S175" s="389"/>
    </row>
    <row r="176" spans="1:19" ht="15">
      <c r="A176" s="114"/>
      <c r="B176" s="114"/>
      <c r="C176" s="114"/>
      <c r="D176" s="114"/>
      <c r="E176" s="114"/>
      <c r="F176" s="114"/>
      <c r="G176" s="114"/>
      <c r="H176" s="114"/>
      <c r="I176" s="191" t="s">
        <v>284</v>
      </c>
      <c r="J176" s="395">
        <f>IF(J171="","",MAX(J171:J175))</f>
      </c>
      <c r="K176" s="395">
        <f>IF(K171="","",MAX(K171:K175))</f>
      </c>
      <c r="L176" s="389"/>
      <c r="M176" s="390"/>
      <c r="N176" s="390"/>
      <c r="O176" s="390"/>
      <c r="P176" s="390"/>
      <c r="Q176" s="390"/>
      <c r="R176" s="390"/>
      <c r="S176" s="390"/>
    </row>
    <row r="177" spans="1:19" ht="15">
      <c r="A177" s="114"/>
      <c r="B177" s="114"/>
      <c r="C177" s="114"/>
      <c r="D177" s="114"/>
      <c r="E177" s="191"/>
      <c r="F177" s="114"/>
      <c r="G177" s="114"/>
      <c r="H177" s="114"/>
      <c r="I177" s="191" t="s">
        <v>300</v>
      </c>
      <c r="J177" s="372">
        <f>IF(AND(J176="",K176=""),"",IF(OR(J176&gt;10%,K176&gt;10%),"Tidak","Lolos"))</f>
      </c>
      <c r="K177" s="369"/>
      <c r="L177" s="389"/>
      <c r="M177" s="390"/>
      <c r="N177" s="390"/>
      <c r="O177" s="390"/>
      <c r="P177" s="390"/>
      <c r="Q177" s="390"/>
      <c r="R177" s="390"/>
      <c r="S177" s="390"/>
    </row>
    <row r="178" spans="1:19" ht="15">
      <c r="A178" s="369"/>
      <c r="B178" s="369" t="s">
        <v>301</v>
      </c>
      <c r="C178" s="369"/>
      <c r="D178" s="369"/>
      <c r="E178" s="369"/>
      <c r="F178" s="369"/>
      <c r="G178" s="369"/>
      <c r="H178" s="369"/>
      <c r="I178" s="369"/>
      <c r="J178" s="369"/>
      <c r="K178" s="369"/>
      <c r="L178" s="389"/>
      <c r="M178" s="390"/>
      <c r="N178" s="390"/>
      <c r="O178" s="390"/>
      <c r="P178" s="390"/>
      <c r="Q178" s="390"/>
      <c r="R178" s="390"/>
      <c r="S178" s="390"/>
    </row>
    <row r="179" spans="1:19" ht="15">
      <c r="A179" s="114"/>
      <c r="B179" s="376" t="s">
        <v>302</v>
      </c>
      <c r="C179" s="376"/>
      <c r="D179" s="376"/>
      <c r="E179" s="376"/>
      <c r="F179" s="377" t="s">
        <v>295</v>
      </c>
      <c r="G179" s="377"/>
      <c r="H179" s="377" t="s">
        <v>219</v>
      </c>
      <c r="I179" s="377"/>
      <c r="J179" s="377" t="s">
        <v>275</v>
      </c>
      <c r="K179" s="377"/>
      <c r="L179" s="389"/>
      <c r="M179" s="390"/>
      <c r="N179" s="390"/>
      <c r="O179" s="390"/>
      <c r="P179" s="390"/>
      <c r="Q179" s="390"/>
      <c r="R179" s="390"/>
      <c r="S179" s="390"/>
    </row>
    <row r="180" spans="1:19" ht="22.5">
      <c r="A180" s="114"/>
      <c r="B180" s="376"/>
      <c r="C180" s="376"/>
      <c r="D180" s="376"/>
      <c r="E180" s="376"/>
      <c r="F180" s="379" t="s">
        <v>50</v>
      </c>
      <c r="G180" s="380" t="s">
        <v>276</v>
      </c>
      <c r="H180" s="379" t="s">
        <v>50</v>
      </c>
      <c r="I180" s="380" t="s">
        <v>277</v>
      </c>
      <c r="J180" s="379" t="s">
        <v>50</v>
      </c>
      <c r="K180" s="380" t="s">
        <v>277</v>
      </c>
      <c r="L180" s="389"/>
      <c r="M180" s="390"/>
      <c r="N180" s="390"/>
      <c r="O180" s="390"/>
      <c r="P180" s="390"/>
      <c r="Q180" s="390"/>
      <c r="R180" s="390"/>
      <c r="S180" s="390"/>
    </row>
    <row r="181" spans="1:19" ht="15">
      <c r="A181" s="114"/>
      <c r="B181" s="384">
        <v>70</v>
      </c>
      <c r="C181" s="385"/>
      <c r="D181" s="385"/>
      <c r="E181" s="385"/>
      <c r="F181" s="129"/>
      <c r="G181" s="129"/>
      <c r="H181" s="179">
        <f>IF(F181="","",AVERAGE(F181:F185))</f>
      </c>
      <c r="I181" s="179">
        <f>IF(G181="","",AVERAGE(G181:G185))</f>
      </c>
      <c r="J181" s="393">
        <f aca="true" t="shared" si="6" ref="J181:K185">IF(F181="","",ABS((F181-H$181)/H$181))</f>
      </c>
      <c r="K181" s="393">
        <f t="shared" si="6"/>
      </c>
      <c r="L181" s="389"/>
      <c r="M181" s="390"/>
      <c r="N181" s="390"/>
      <c r="O181" s="390"/>
      <c r="P181" s="390"/>
      <c r="Q181" s="390"/>
      <c r="R181" s="390"/>
      <c r="S181" s="390"/>
    </row>
    <row r="182" spans="1:19" ht="15">
      <c r="A182" s="114"/>
      <c r="B182" s="384">
        <v>80</v>
      </c>
      <c r="C182" s="385"/>
      <c r="D182" s="385"/>
      <c r="E182" s="385"/>
      <c r="F182" s="129"/>
      <c r="G182" s="129"/>
      <c r="H182" s="183"/>
      <c r="I182" s="183"/>
      <c r="J182" s="393">
        <f t="shared" si="6"/>
      </c>
      <c r="K182" s="393">
        <f t="shared" si="6"/>
      </c>
      <c r="L182" s="389"/>
      <c r="M182" s="390"/>
      <c r="N182" s="390"/>
      <c r="O182" s="390"/>
      <c r="P182" s="390"/>
      <c r="Q182" s="390"/>
      <c r="R182" s="390"/>
      <c r="S182" s="390"/>
    </row>
    <row r="183" spans="1:19" ht="15">
      <c r="A183" s="114"/>
      <c r="B183" s="384">
        <v>90</v>
      </c>
      <c r="C183" s="385"/>
      <c r="D183" s="385"/>
      <c r="E183" s="385"/>
      <c r="F183" s="129"/>
      <c r="G183" s="129"/>
      <c r="H183" s="183"/>
      <c r="I183" s="183"/>
      <c r="J183" s="393">
        <f t="shared" si="6"/>
      </c>
      <c r="K183" s="393">
        <f t="shared" si="6"/>
      </c>
      <c r="L183" s="389"/>
      <c r="M183" s="390"/>
      <c r="N183" s="390"/>
      <c r="O183" s="390"/>
      <c r="P183" s="390"/>
      <c r="Q183" s="390"/>
      <c r="R183" s="390"/>
      <c r="S183" s="390"/>
    </row>
    <row r="184" spans="1:19" ht="15">
      <c r="A184" s="369"/>
      <c r="B184" s="384">
        <v>100</v>
      </c>
      <c r="C184" s="385"/>
      <c r="D184" s="385"/>
      <c r="E184" s="385"/>
      <c r="F184" s="129"/>
      <c r="G184" s="129"/>
      <c r="H184" s="183"/>
      <c r="I184" s="183"/>
      <c r="J184" s="393">
        <f t="shared" si="6"/>
      </c>
      <c r="K184" s="393">
        <f t="shared" si="6"/>
      </c>
      <c r="L184" s="389"/>
      <c r="M184" s="390"/>
      <c r="N184" s="390"/>
      <c r="O184" s="390"/>
      <c r="P184" s="390"/>
      <c r="Q184" s="390"/>
      <c r="R184" s="390"/>
      <c r="S184" s="390"/>
    </row>
    <row r="185" spans="1:19" ht="15">
      <c r="A185" s="114"/>
      <c r="B185" s="384"/>
      <c r="C185" s="385"/>
      <c r="D185" s="385"/>
      <c r="E185" s="385"/>
      <c r="F185" s="383"/>
      <c r="G185" s="371"/>
      <c r="H185" s="185"/>
      <c r="I185" s="185"/>
      <c r="J185" s="393">
        <f t="shared" si="6"/>
      </c>
      <c r="K185" s="393">
        <f t="shared" si="6"/>
      </c>
      <c r="L185" s="389"/>
      <c r="M185" s="390"/>
      <c r="N185" s="390"/>
      <c r="O185" s="390"/>
      <c r="P185" s="390"/>
      <c r="Q185" s="390"/>
      <c r="R185" s="390"/>
      <c r="S185" s="390"/>
    </row>
    <row r="186" spans="1:19" ht="15">
      <c r="A186" s="114"/>
      <c r="B186" s="114"/>
      <c r="C186" s="114"/>
      <c r="D186" s="114"/>
      <c r="E186" s="114"/>
      <c r="F186" s="114"/>
      <c r="G186" s="114"/>
      <c r="H186" s="114"/>
      <c r="I186" s="191" t="s">
        <v>284</v>
      </c>
      <c r="J186" s="395">
        <f>IF(J181="","",MAX(J181:J185))</f>
      </c>
      <c r="K186" s="395">
        <f>IF(K181="","",MAX(K181:K185))</f>
      </c>
      <c r="L186" s="389"/>
      <c r="M186" s="389"/>
      <c r="N186" s="389"/>
      <c r="O186" s="389"/>
      <c r="P186" s="389"/>
      <c r="Q186" s="389"/>
      <c r="R186" s="389"/>
      <c r="S186" s="389"/>
    </row>
    <row r="187" spans="1:19" ht="15">
      <c r="A187" s="114"/>
      <c r="B187" s="114"/>
      <c r="C187" s="114"/>
      <c r="D187" s="114"/>
      <c r="E187" s="191"/>
      <c r="F187" s="114"/>
      <c r="G187" s="114"/>
      <c r="H187" s="114"/>
      <c r="I187" s="191" t="s">
        <v>303</v>
      </c>
      <c r="J187" s="372">
        <f>IF(AND(J186="",K186=""),"",IF(OR(J186&gt;15%,K186&gt;15%),"Tidak","Lolos"))</f>
      </c>
      <c r="K187" s="369"/>
      <c r="L187" s="389"/>
      <c r="M187" s="390"/>
      <c r="N187" s="390"/>
      <c r="O187" s="390"/>
      <c r="P187" s="390"/>
      <c r="Q187" s="390"/>
      <c r="R187" s="390"/>
      <c r="S187" s="390"/>
    </row>
    <row r="188" spans="1:19" ht="15">
      <c r="A188" s="114"/>
      <c r="B188" s="369" t="s">
        <v>304</v>
      </c>
      <c r="C188" s="369"/>
      <c r="D188" s="369"/>
      <c r="E188" s="369"/>
      <c r="F188" s="369"/>
      <c r="G188" s="369"/>
      <c r="H188" s="369"/>
      <c r="I188" s="369"/>
      <c r="J188" s="369"/>
      <c r="K188" s="369"/>
      <c r="L188" s="389"/>
      <c r="M188" s="282"/>
      <c r="N188" s="390"/>
      <c r="O188" s="390"/>
      <c r="P188" s="390"/>
      <c r="Q188" s="390"/>
      <c r="R188" s="390"/>
      <c r="S188" s="390"/>
    </row>
    <row r="189" spans="1:19" ht="15">
      <c r="A189" s="114"/>
      <c r="B189" s="376" t="s">
        <v>305</v>
      </c>
      <c r="C189" s="376"/>
      <c r="D189" s="376"/>
      <c r="E189" s="376"/>
      <c r="F189" s="377" t="s">
        <v>295</v>
      </c>
      <c r="G189" s="377"/>
      <c r="H189" s="377" t="s">
        <v>219</v>
      </c>
      <c r="I189" s="377"/>
      <c r="J189" s="377" t="s">
        <v>275</v>
      </c>
      <c r="K189" s="377"/>
      <c r="L189" s="389"/>
      <c r="M189" s="282"/>
      <c r="N189" s="390"/>
      <c r="O189" s="390"/>
      <c r="P189" s="390"/>
      <c r="Q189" s="390"/>
      <c r="R189" s="390"/>
      <c r="S189" s="390"/>
    </row>
    <row r="190" spans="1:19" ht="22.5">
      <c r="A190" s="369"/>
      <c r="B190" s="376"/>
      <c r="C190" s="376"/>
      <c r="D190" s="376"/>
      <c r="E190" s="376"/>
      <c r="F190" s="379" t="s">
        <v>50</v>
      </c>
      <c r="G190" s="380" t="s">
        <v>276</v>
      </c>
      <c r="H190" s="379" t="s">
        <v>50</v>
      </c>
      <c r="I190" s="380" t="s">
        <v>277</v>
      </c>
      <c r="J190" s="379" t="s">
        <v>50</v>
      </c>
      <c r="K190" s="380" t="s">
        <v>277</v>
      </c>
      <c r="L190" s="389"/>
      <c r="M190" s="390"/>
      <c r="N190" s="390"/>
      <c r="O190" s="390"/>
      <c r="P190" s="390"/>
      <c r="Q190" s="390"/>
      <c r="R190" s="390"/>
      <c r="S190" s="390"/>
    </row>
    <row r="191" spans="1:19" ht="15">
      <c r="A191" s="114"/>
      <c r="B191" s="384" t="s">
        <v>306</v>
      </c>
      <c r="C191" s="385"/>
      <c r="D191" s="385"/>
      <c r="E191" s="386"/>
      <c r="F191" s="129"/>
      <c r="G191" s="129"/>
      <c r="H191" s="179">
        <f>IF(F191="","",AVERAGE(F191:F198))</f>
      </c>
      <c r="I191" s="179">
        <f>IF(G191="","",AVERAGE(G191:G198))</f>
      </c>
      <c r="J191" s="393">
        <f>IF(F191="","",ABS((F191-H$191)/H$191))</f>
      </c>
      <c r="K191" s="393">
        <f>IF(G191="","",ABS((G191-I$191)/I$191))</f>
      </c>
      <c r="L191" s="389"/>
      <c r="M191" s="390"/>
      <c r="N191" s="390"/>
      <c r="O191" s="390"/>
      <c r="P191" s="390"/>
      <c r="Q191" s="390"/>
      <c r="R191" s="390"/>
      <c r="S191" s="390"/>
    </row>
    <row r="192" spans="1:19" ht="15">
      <c r="A192" s="114"/>
      <c r="B192" s="384" t="s">
        <v>307</v>
      </c>
      <c r="C192" s="385"/>
      <c r="D192" s="385"/>
      <c r="E192" s="386"/>
      <c r="F192" s="129"/>
      <c r="G192" s="129"/>
      <c r="H192" s="183"/>
      <c r="I192" s="183"/>
      <c r="J192" s="393">
        <f aca="true" t="shared" si="7" ref="J192:J198">IF(F192="","",ABS((F192-H$191)/H$191))</f>
      </c>
      <c r="K192" s="393">
        <f aca="true" t="shared" si="8" ref="K192:K198">IF(G192="","",ABS((G192-I$191)/I$191))</f>
      </c>
      <c r="L192" s="389"/>
      <c r="M192" s="390"/>
      <c r="N192" s="390"/>
      <c r="O192" s="390"/>
      <c r="P192" s="390"/>
      <c r="Q192" s="390"/>
      <c r="R192" s="390"/>
      <c r="S192" s="390"/>
    </row>
    <row r="193" spans="1:19" ht="15">
      <c r="A193" s="114"/>
      <c r="B193" s="384" t="s">
        <v>308</v>
      </c>
      <c r="C193" s="385"/>
      <c r="D193" s="385"/>
      <c r="E193" s="386"/>
      <c r="F193" s="129"/>
      <c r="G193" s="129"/>
      <c r="H193" s="183"/>
      <c r="I193" s="183"/>
      <c r="J193" s="393">
        <f t="shared" si="7"/>
      </c>
      <c r="K193" s="393">
        <f t="shared" si="8"/>
      </c>
      <c r="L193" s="389"/>
      <c r="M193" s="390"/>
      <c r="N193" s="390"/>
      <c r="O193" s="390"/>
      <c r="P193" s="390"/>
      <c r="Q193" s="390"/>
      <c r="R193" s="390"/>
      <c r="S193" s="390"/>
    </row>
    <row r="194" spans="1:19" ht="15">
      <c r="A194" s="114"/>
      <c r="B194" s="384" t="s">
        <v>309</v>
      </c>
      <c r="C194" s="385"/>
      <c r="D194" s="385"/>
      <c r="E194" s="386"/>
      <c r="F194" s="129"/>
      <c r="G194" s="129"/>
      <c r="H194" s="183"/>
      <c r="I194" s="183"/>
      <c r="J194" s="393">
        <f t="shared" si="7"/>
      </c>
      <c r="K194" s="393">
        <f t="shared" si="8"/>
      </c>
      <c r="L194" s="389"/>
      <c r="M194" s="390"/>
      <c r="N194" s="390"/>
      <c r="O194" s="390"/>
      <c r="P194" s="390"/>
      <c r="Q194" s="390"/>
      <c r="R194" s="390"/>
      <c r="S194" s="390"/>
    </row>
    <row r="195" spans="1:19" ht="15">
      <c r="A195" s="114"/>
      <c r="B195" s="384" t="s">
        <v>310</v>
      </c>
      <c r="C195" s="385"/>
      <c r="D195" s="385"/>
      <c r="E195" s="386"/>
      <c r="F195" s="129"/>
      <c r="G195" s="129"/>
      <c r="H195" s="183"/>
      <c r="I195" s="183"/>
      <c r="J195" s="393">
        <f t="shared" si="7"/>
      </c>
      <c r="K195" s="393">
        <f t="shared" si="8"/>
      </c>
      <c r="L195" s="389"/>
      <c r="M195" s="390"/>
      <c r="N195" s="390"/>
      <c r="O195" s="390"/>
      <c r="P195" s="390"/>
      <c r="Q195" s="390"/>
      <c r="R195" s="390"/>
      <c r="S195" s="390"/>
    </row>
    <row r="196" spans="1:19" ht="15">
      <c r="A196" s="114"/>
      <c r="B196" s="384" t="s">
        <v>311</v>
      </c>
      <c r="C196" s="385"/>
      <c r="D196" s="385"/>
      <c r="E196" s="386"/>
      <c r="F196" s="129"/>
      <c r="G196" s="129"/>
      <c r="H196" s="183"/>
      <c r="I196" s="183"/>
      <c r="J196" s="393">
        <f t="shared" si="7"/>
      </c>
      <c r="K196" s="393">
        <f t="shared" si="8"/>
      </c>
      <c r="L196" s="389"/>
      <c r="M196" s="390"/>
      <c r="N196" s="390"/>
      <c r="O196" s="390"/>
      <c r="P196" s="390"/>
      <c r="Q196" s="390"/>
      <c r="R196" s="390"/>
      <c r="S196" s="390"/>
    </row>
    <row r="197" spans="1:19" ht="15">
      <c r="A197" s="114"/>
      <c r="B197" s="384" t="s">
        <v>312</v>
      </c>
      <c r="C197" s="385"/>
      <c r="D197" s="385"/>
      <c r="E197" s="386"/>
      <c r="F197" s="129"/>
      <c r="G197" s="129"/>
      <c r="H197" s="183"/>
      <c r="I197" s="183"/>
      <c r="J197" s="393">
        <f t="shared" si="7"/>
      </c>
      <c r="K197" s="393">
        <f t="shared" si="8"/>
      </c>
      <c r="L197" s="389"/>
      <c r="M197" s="390"/>
      <c r="N197" s="390"/>
      <c r="O197" s="390"/>
      <c r="P197" s="390"/>
      <c r="Q197" s="390"/>
      <c r="R197" s="390"/>
      <c r="S197" s="390"/>
    </row>
    <row r="198" spans="1:19" ht="15">
      <c r="A198" s="114"/>
      <c r="B198" s="384" t="s">
        <v>313</v>
      </c>
      <c r="C198" s="385"/>
      <c r="D198" s="385"/>
      <c r="E198" s="386"/>
      <c r="F198" s="129"/>
      <c r="G198" s="129"/>
      <c r="H198" s="185"/>
      <c r="I198" s="185"/>
      <c r="J198" s="393">
        <f t="shared" si="7"/>
      </c>
      <c r="K198" s="393">
        <f t="shared" si="8"/>
      </c>
      <c r="L198" s="389"/>
      <c r="M198" s="390"/>
      <c r="N198" s="390"/>
      <c r="O198" s="390"/>
      <c r="P198" s="390"/>
      <c r="Q198" s="390"/>
      <c r="R198" s="390"/>
      <c r="S198" s="390"/>
    </row>
    <row r="199" spans="1:19" ht="15">
      <c r="A199" s="114"/>
      <c r="B199" s="114"/>
      <c r="C199" s="114"/>
      <c r="D199" s="114"/>
      <c r="E199" s="114"/>
      <c r="F199" s="114"/>
      <c r="G199" s="114"/>
      <c r="H199" s="114"/>
      <c r="I199" s="191" t="s">
        <v>284</v>
      </c>
      <c r="J199" s="395">
        <f>IF(J191="","",MAX(J191:J198))</f>
      </c>
      <c r="K199" s="395">
        <f>IF(K191="","",MAX(K191:K198))</f>
      </c>
      <c r="L199" s="389"/>
      <c r="M199" s="390"/>
      <c r="N199" s="390"/>
      <c r="O199" s="390"/>
      <c r="P199" s="390"/>
      <c r="Q199" s="390"/>
      <c r="R199" s="390"/>
      <c r="S199" s="390"/>
    </row>
    <row r="200" spans="1:11" ht="15">
      <c r="A200" s="114"/>
      <c r="B200" s="114"/>
      <c r="C200" s="114"/>
      <c r="D200" s="114"/>
      <c r="E200" s="191"/>
      <c r="F200" s="114"/>
      <c r="G200" s="114"/>
      <c r="H200" s="114"/>
      <c r="I200" s="191" t="s">
        <v>314</v>
      </c>
      <c r="J200" s="372">
        <f>IF(AND(J199="",K199=""),"",IF(OR(J199&gt;20%,K199&gt;20%),"Tidak","Lolos"))</f>
      </c>
      <c r="K200" s="369"/>
    </row>
    <row r="201" spans="1:11" ht="15">
      <c r="A201" s="114"/>
      <c r="B201" s="368" t="s">
        <v>315</v>
      </c>
      <c r="C201" s="369"/>
      <c r="D201" s="369"/>
      <c r="E201" s="369"/>
      <c r="F201" s="369"/>
      <c r="G201" s="369"/>
      <c r="H201" s="369"/>
      <c r="I201" s="369"/>
      <c r="J201" s="369"/>
      <c r="K201" s="369"/>
    </row>
    <row r="202" spans="2:13" ht="15">
      <c r="B202" s="114"/>
      <c r="C202" s="114"/>
      <c r="D202" s="116" t="s">
        <v>316</v>
      </c>
      <c r="E202" s="116"/>
      <c r="F202" s="116"/>
      <c r="G202" s="116" t="s">
        <v>317</v>
      </c>
      <c r="H202" s="114"/>
      <c r="I202" s="114"/>
      <c r="J202" s="114"/>
      <c r="K202" s="369"/>
      <c r="M202" s="282" t="s">
        <v>318</v>
      </c>
    </row>
    <row r="203" spans="2:13" ht="15">
      <c r="B203" s="114"/>
      <c r="C203" s="114"/>
      <c r="D203" s="370">
        <v>1</v>
      </c>
      <c r="E203" s="370"/>
      <c r="F203" s="370"/>
      <c r="G203" s="371"/>
      <c r="H203" s="114"/>
      <c r="I203" s="114"/>
      <c r="J203" s="114"/>
      <c r="K203" s="369"/>
      <c r="M203" s="282" t="s">
        <v>319</v>
      </c>
    </row>
    <row r="204" spans="2:11" ht="15">
      <c r="B204" s="114"/>
      <c r="C204" s="114"/>
      <c r="D204" s="384">
        <v>2</v>
      </c>
      <c r="E204" s="382"/>
      <c r="F204" s="396"/>
      <c r="G204" s="371"/>
      <c r="H204" s="114"/>
      <c r="I204" s="114"/>
      <c r="J204" s="114"/>
      <c r="K204" s="369"/>
    </row>
    <row r="205" spans="2:11" ht="15">
      <c r="B205" s="114"/>
      <c r="C205" s="114"/>
      <c r="D205" s="384">
        <v>3</v>
      </c>
      <c r="E205" s="385"/>
      <c r="F205" s="386"/>
      <c r="G205" s="371"/>
      <c r="H205" s="114"/>
      <c r="I205" s="114"/>
      <c r="J205" s="114"/>
      <c r="K205" s="369"/>
    </row>
    <row r="206" spans="2:11" ht="15">
      <c r="B206" s="114"/>
      <c r="C206" s="114"/>
      <c r="D206" s="370">
        <v>4</v>
      </c>
      <c r="E206" s="370"/>
      <c r="F206" s="370"/>
      <c r="G206" s="371"/>
      <c r="H206" s="114"/>
      <c r="I206" s="114"/>
      <c r="J206" s="114"/>
      <c r="K206" s="369"/>
    </row>
    <row r="207" spans="2:11" ht="15">
      <c r="B207" s="114"/>
      <c r="C207" s="114"/>
      <c r="D207" s="370">
        <v>5</v>
      </c>
      <c r="E207" s="370"/>
      <c r="F207" s="370"/>
      <c r="G207" s="371"/>
      <c r="H207" s="114"/>
      <c r="I207" s="114"/>
      <c r="J207" s="114"/>
      <c r="K207" s="369"/>
    </row>
    <row r="208" spans="1:19" s="106" customFormat="1" ht="15">
      <c r="A208" s="181"/>
      <c r="B208" s="114"/>
      <c r="C208" s="114"/>
      <c r="D208" s="155" t="s">
        <v>320</v>
      </c>
      <c r="E208" s="155"/>
      <c r="F208" s="155"/>
      <c r="G208" s="372">
        <f>IF(G203="","",MIN(G203:G207))</f>
      </c>
      <c r="H208" s="114"/>
      <c r="I208" s="114"/>
      <c r="J208" s="114"/>
      <c r="K208" s="369"/>
      <c r="M208" s="397"/>
      <c r="N208" s="397"/>
      <c r="O208" s="397"/>
      <c r="P208" s="397"/>
      <c r="Q208" s="397"/>
      <c r="R208" s="397"/>
      <c r="S208" s="397"/>
    </row>
    <row r="209" spans="1:19" s="106" customFormat="1" ht="15">
      <c r="A209" s="181"/>
      <c r="B209" s="114"/>
      <c r="C209" s="114"/>
      <c r="D209" s="155" t="s">
        <v>321</v>
      </c>
      <c r="E209" s="155"/>
      <c r="F209" s="155"/>
      <c r="G209" s="372">
        <f>IF(G208="","",IF(G208&gt;3,"Tidal","Lolos"))</f>
      </c>
      <c r="H209" s="114"/>
      <c r="I209" s="114"/>
      <c r="J209" s="114"/>
      <c r="K209" s="369"/>
      <c r="M209" s="397"/>
      <c r="N209" s="397"/>
      <c r="O209" s="397"/>
      <c r="P209" s="397"/>
      <c r="Q209" s="397"/>
      <c r="R209" s="397"/>
      <c r="S209" s="397"/>
    </row>
    <row r="210" spans="1:19" s="106" customFormat="1" ht="15">
      <c r="A210" s="181"/>
      <c r="B210" s="114"/>
      <c r="C210" s="114"/>
      <c r="D210" s="155"/>
      <c r="E210" s="155"/>
      <c r="F210" s="155"/>
      <c r="G210" s="114"/>
      <c r="H210" s="114"/>
      <c r="I210" s="114"/>
      <c r="J210" s="114"/>
      <c r="K210" s="369"/>
      <c r="M210" s="397"/>
      <c r="N210" s="397"/>
      <c r="O210" s="397"/>
      <c r="P210" s="397"/>
      <c r="Q210" s="397"/>
      <c r="R210" s="397"/>
      <c r="S210" s="397"/>
    </row>
  </sheetData>
  <sheetProtection/>
  <mergeCells count="162">
    <mergeCell ref="A1:K1"/>
    <mergeCell ref="F4:G4"/>
    <mergeCell ref="F5:G5"/>
    <mergeCell ref="H11:I11"/>
    <mergeCell ref="B13:C13"/>
    <mergeCell ref="B14:C14"/>
    <mergeCell ref="C15:D15"/>
    <mergeCell ref="J15:K15"/>
    <mergeCell ref="C20:F20"/>
    <mergeCell ref="G20:H20"/>
    <mergeCell ref="G23:I23"/>
    <mergeCell ref="J23:K23"/>
    <mergeCell ref="G24:I24"/>
    <mergeCell ref="J24:K24"/>
    <mergeCell ref="G25:H25"/>
    <mergeCell ref="H30:I30"/>
    <mergeCell ref="B31:C31"/>
    <mergeCell ref="J33:K33"/>
    <mergeCell ref="M33:S33"/>
    <mergeCell ref="M34:S34"/>
    <mergeCell ref="G42:H42"/>
    <mergeCell ref="H48:I48"/>
    <mergeCell ref="B49:C49"/>
    <mergeCell ref="B50:C50"/>
    <mergeCell ref="J51:K51"/>
    <mergeCell ref="G57:H57"/>
    <mergeCell ref="H59:I59"/>
    <mergeCell ref="B61:C61"/>
    <mergeCell ref="B62:C62"/>
    <mergeCell ref="J63:K63"/>
    <mergeCell ref="B69:C69"/>
    <mergeCell ref="B70:C70"/>
    <mergeCell ref="J71:K71"/>
    <mergeCell ref="G76:H76"/>
    <mergeCell ref="B79:C79"/>
    <mergeCell ref="B80:C80"/>
    <mergeCell ref="J81:K81"/>
    <mergeCell ref="B87:C87"/>
    <mergeCell ref="B88:C88"/>
    <mergeCell ref="J89:K89"/>
    <mergeCell ref="G94:H94"/>
    <mergeCell ref="B97:C97"/>
    <mergeCell ref="B98:C98"/>
    <mergeCell ref="C109:D109"/>
    <mergeCell ref="E109:G109"/>
    <mergeCell ref="D112:E112"/>
    <mergeCell ref="I122:J122"/>
    <mergeCell ref="I130:J130"/>
    <mergeCell ref="H137:I137"/>
    <mergeCell ref="B141:D141"/>
    <mergeCell ref="B142:D142"/>
    <mergeCell ref="B143:D143"/>
    <mergeCell ref="F148:G148"/>
    <mergeCell ref="H148:I148"/>
    <mergeCell ref="J148:K148"/>
    <mergeCell ref="F158:G158"/>
    <mergeCell ref="H158:I158"/>
    <mergeCell ref="J158:K158"/>
    <mergeCell ref="F169:G169"/>
    <mergeCell ref="H169:I169"/>
    <mergeCell ref="J169:K169"/>
    <mergeCell ref="B171:E171"/>
    <mergeCell ref="B172:E172"/>
    <mergeCell ref="B173:E173"/>
    <mergeCell ref="B174:E174"/>
    <mergeCell ref="B175:E175"/>
    <mergeCell ref="F179:G179"/>
    <mergeCell ref="H179:I179"/>
    <mergeCell ref="J179:K179"/>
    <mergeCell ref="B181:E181"/>
    <mergeCell ref="B182:E182"/>
    <mergeCell ref="B183:E183"/>
    <mergeCell ref="B184:E184"/>
    <mergeCell ref="B185:E185"/>
    <mergeCell ref="F189:G189"/>
    <mergeCell ref="H189:I189"/>
    <mergeCell ref="J189:K189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D202:F202"/>
    <mergeCell ref="D203:F203"/>
    <mergeCell ref="D204:F204"/>
    <mergeCell ref="D205:F205"/>
    <mergeCell ref="D206:F206"/>
    <mergeCell ref="D207:F207"/>
    <mergeCell ref="D208:F208"/>
    <mergeCell ref="D209:F209"/>
    <mergeCell ref="D210:F210"/>
    <mergeCell ref="C112:C113"/>
    <mergeCell ref="E114:E115"/>
    <mergeCell ref="E116:E117"/>
    <mergeCell ref="F112:F113"/>
    <mergeCell ref="G7:G10"/>
    <mergeCell ref="G34:G41"/>
    <mergeCell ref="G52:G56"/>
    <mergeCell ref="G112:G113"/>
    <mergeCell ref="G122:G123"/>
    <mergeCell ref="G130:G131"/>
    <mergeCell ref="H7:H10"/>
    <mergeCell ref="H16:H17"/>
    <mergeCell ref="H18:H19"/>
    <mergeCell ref="H64:H68"/>
    <mergeCell ref="H72:H75"/>
    <mergeCell ref="H82:H86"/>
    <mergeCell ref="H90:H93"/>
    <mergeCell ref="H112:H113"/>
    <mergeCell ref="H122:H123"/>
    <mergeCell ref="H130:H131"/>
    <mergeCell ref="H150:H155"/>
    <mergeCell ref="H160:H164"/>
    <mergeCell ref="H171:H175"/>
    <mergeCell ref="H181:H185"/>
    <mergeCell ref="H191:H198"/>
    <mergeCell ref="I7:I10"/>
    <mergeCell ref="I16:I19"/>
    <mergeCell ref="I64:I68"/>
    <mergeCell ref="I72:I75"/>
    <mergeCell ref="I82:I86"/>
    <mergeCell ref="I90:I93"/>
    <mergeCell ref="I124:I128"/>
    <mergeCell ref="I132:I136"/>
    <mergeCell ref="I150:I155"/>
    <mergeCell ref="I160:I164"/>
    <mergeCell ref="I171:I175"/>
    <mergeCell ref="I181:I185"/>
    <mergeCell ref="I191:I198"/>
    <mergeCell ref="J7:J10"/>
    <mergeCell ref="J124:J128"/>
    <mergeCell ref="J132:J136"/>
    <mergeCell ref="K7:K10"/>
    <mergeCell ref="K122:K123"/>
    <mergeCell ref="K124:K128"/>
    <mergeCell ref="K130:K131"/>
    <mergeCell ref="K132:K136"/>
    <mergeCell ref="E130:F131"/>
    <mergeCell ref="M127:S128"/>
    <mergeCell ref="M135:S136"/>
    <mergeCell ref="B148:E149"/>
    <mergeCell ref="B158:E159"/>
    <mergeCell ref="B169:E170"/>
    <mergeCell ref="M1:S3"/>
    <mergeCell ref="J34:K41"/>
    <mergeCell ref="J52:K56"/>
    <mergeCell ref="J64:K68"/>
    <mergeCell ref="J72:K76"/>
    <mergeCell ref="J82:K86"/>
    <mergeCell ref="J16:K19"/>
    <mergeCell ref="J90:K94"/>
    <mergeCell ref="E122:F123"/>
    <mergeCell ref="B122:D128"/>
    <mergeCell ref="B130:D136"/>
    <mergeCell ref="B189:E190"/>
    <mergeCell ref="B179:E180"/>
    <mergeCell ref="C23:F24"/>
    <mergeCell ref="C16:D19"/>
    <mergeCell ref="C6:D10"/>
  </mergeCells>
  <printOptions/>
  <pageMargins left="0.71" right="0.71" top="0.75" bottom="0.75" header="0.31" footer="0.31"/>
  <pageSetup horizontalDpi="600" verticalDpi="600" orientation="portrait" paperSize="9" scale="82"/>
  <headerFooter>
    <oddHeader>&amp;RForm. RU No. 01/LH/DKKN/XI/18</oddHeader>
    <oddFooter>&amp;L&amp;A&amp;R&amp;N</oddFooter>
  </headerFooter>
  <rowBreaks count="3" manualBreakCount="3">
    <brk id="57" max="10" man="1"/>
    <brk id="118" max="10" man="1"/>
    <brk id="156" max="10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2" sqref="E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Normal="120" zoomScaleSheetLayoutView="100" workbookViewId="0" topLeftCell="A25">
      <selection activeCell="P37" sqref="P37"/>
    </sheetView>
  </sheetViews>
  <sheetFormatPr defaultColWidth="9.140625" defaultRowHeight="15"/>
  <cols>
    <col min="1" max="1" width="4.28125" style="1" customWidth="1"/>
    <col min="2" max="2" width="3.7109375" style="1" customWidth="1"/>
    <col min="3" max="3" width="2.00390625" style="1" customWidth="1"/>
    <col min="4" max="4" width="5.421875" style="1" customWidth="1"/>
    <col min="5" max="5" width="4.8515625" style="1" customWidth="1"/>
    <col min="6" max="6" width="9.140625" style="1" customWidth="1"/>
    <col min="7" max="7" width="2.00390625" style="1" customWidth="1"/>
    <col min="8" max="8" width="12.8515625" style="1" customWidth="1"/>
    <col min="9" max="9" width="6.140625" style="1" customWidth="1"/>
    <col min="10" max="10" width="5.7109375" style="1" customWidth="1"/>
    <col min="11" max="11" width="9.140625" style="1" customWidth="1"/>
    <col min="12" max="12" width="10.00390625" style="1" customWidth="1"/>
    <col min="13" max="13" width="9.140625" style="1" customWidth="1"/>
    <col min="14" max="16384" width="9.140625" style="2" customWidth="1"/>
  </cols>
  <sheetData>
    <row r="1" spans="1:6" ht="15">
      <c r="A1" s="3" t="s">
        <v>322</v>
      </c>
      <c r="B1" s="3"/>
      <c r="C1" s="3"/>
      <c r="D1" s="3"/>
      <c r="E1" s="3"/>
      <c r="F1" s="3"/>
    </row>
    <row r="2" spans="1:13" ht="12" customHeight="1">
      <c r="A2" s="4" t="s">
        <v>323</v>
      </c>
      <c r="B2" s="5"/>
      <c r="C2" s="5"/>
      <c r="D2" s="5"/>
      <c r="E2" s="6"/>
      <c r="F2" s="7" t="s">
        <v>324</v>
      </c>
      <c r="G2" s="8"/>
      <c r="H2" s="9"/>
      <c r="I2" s="7" t="s">
        <v>325</v>
      </c>
      <c r="J2" s="8"/>
      <c r="K2" s="8"/>
      <c r="L2" s="70" t="s">
        <v>326</v>
      </c>
      <c r="M2" s="71"/>
    </row>
    <row r="3" spans="1:13" ht="14.25" customHeight="1">
      <c r="A3" s="10"/>
      <c r="B3" s="11"/>
      <c r="C3" s="11"/>
      <c r="D3" s="11"/>
      <c r="E3" s="12"/>
      <c r="F3" s="10" t="s">
        <v>238</v>
      </c>
      <c r="G3" s="11"/>
      <c r="H3" s="13" t="s">
        <v>327</v>
      </c>
      <c r="I3" s="7" t="s">
        <v>328</v>
      </c>
      <c r="J3" s="9"/>
      <c r="K3" s="8" t="s">
        <v>329</v>
      </c>
      <c r="L3" s="72"/>
      <c r="M3" s="71"/>
    </row>
    <row r="4" spans="1:14" ht="15">
      <c r="A4" s="14" t="s">
        <v>330</v>
      </c>
      <c r="B4" s="15"/>
      <c r="C4" s="15" t="s">
        <v>5</v>
      </c>
      <c r="D4" s="16"/>
      <c r="E4" s="17" t="s">
        <v>331</v>
      </c>
      <c r="F4" s="18" t="s">
        <v>245</v>
      </c>
      <c r="G4" s="19" t="s">
        <v>5</v>
      </c>
      <c r="H4" s="20"/>
      <c r="I4" s="73"/>
      <c r="J4" s="74" t="s">
        <v>87</v>
      </c>
      <c r="K4" s="75"/>
      <c r="L4" s="76"/>
      <c r="M4" s="77"/>
      <c r="N4" s="78" t="s">
        <v>332</v>
      </c>
    </row>
    <row r="5" spans="1:14" ht="15">
      <c r="A5" s="21" t="s">
        <v>333</v>
      </c>
      <c r="B5" s="22"/>
      <c r="C5" s="15" t="s">
        <v>5</v>
      </c>
      <c r="D5" s="23"/>
      <c r="E5" s="17" t="s">
        <v>331</v>
      </c>
      <c r="F5" s="18" t="s">
        <v>252</v>
      </c>
      <c r="G5" s="19" t="s">
        <v>5</v>
      </c>
      <c r="H5" s="20"/>
      <c r="I5" s="73"/>
      <c r="J5" s="74" t="s">
        <v>87</v>
      </c>
      <c r="K5" s="75"/>
      <c r="L5" s="76"/>
      <c r="M5" s="77"/>
      <c r="N5" s="78" t="s">
        <v>334</v>
      </c>
    </row>
    <row r="6" spans="1:15" ht="15">
      <c r="A6" s="21" t="s">
        <v>335</v>
      </c>
      <c r="B6" s="22"/>
      <c r="C6" s="15" t="s">
        <v>5</v>
      </c>
      <c r="D6" s="23"/>
      <c r="E6" s="17" t="s">
        <v>331</v>
      </c>
      <c r="F6" s="18" t="s">
        <v>249</v>
      </c>
      <c r="G6" s="19" t="s">
        <v>5</v>
      </c>
      <c r="H6" s="20"/>
      <c r="I6" s="73"/>
      <c r="J6" s="74" t="s">
        <v>87</v>
      </c>
      <c r="K6" s="75"/>
      <c r="L6" s="76"/>
      <c r="M6" s="77"/>
      <c r="N6" s="78" t="s">
        <v>336</v>
      </c>
      <c r="O6" s="79"/>
    </row>
    <row r="7" spans="1:13" ht="15">
      <c r="A7" s="24" t="s">
        <v>337</v>
      </c>
      <c r="B7" s="25"/>
      <c r="C7" s="25" t="s">
        <v>5</v>
      </c>
      <c r="D7" s="26"/>
      <c r="E7" s="27" t="s">
        <v>214</v>
      </c>
      <c r="F7" s="18" t="s">
        <v>257</v>
      </c>
      <c r="G7" s="19" t="s">
        <v>5</v>
      </c>
      <c r="H7" s="20"/>
      <c r="I7" s="73"/>
      <c r="J7" s="74" t="s">
        <v>87</v>
      </c>
      <c r="K7" s="75"/>
      <c r="L7" s="76"/>
      <c r="M7" s="77"/>
    </row>
    <row r="8" spans="1:13" ht="15">
      <c r="A8" s="24" t="s">
        <v>338</v>
      </c>
      <c r="B8" s="25"/>
      <c r="C8" s="25" t="s">
        <v>5</v>
      </c>
      <c r="D8" s="26"/>
      <c r="E8" s="27" t="s">
        <v>50</v>
      </c>
      <c r="F8" s="18" t="s">
        <v>255</v>
      </c>
      <c r="G8" s="19" t="s">
        <v>5</v>
      </c>
      <c r="H8" s="20"/>
      <c r="I8" s="73"/>
      <c r="J8" s="74" t="s">
        <v>87</v>
      </c>
      <c r="K8" s="75"/>
      <c r="L8" s="76"/>
      <c r="M8" s="77"/>
    </row>
    <row r="9" spans="1:13" ht="15">
      <c r="A9" s="28"/>
      <c r="B9" s="29"/>
      <c r="C9" s="29"/>
      <c r="D9" s="29"/>
      <c r="E9" s="30"/>
      <c r="F9" s="18" t="s">
        <v>339</v>
      </c>
      <c r="G9" s="19" t="s">
        <v>5</v>
      </c>
      <c r="H9" s="20"/>
      <c r="I9" s="73"/>
      <c r="J9" s="74" t="s">
        <v>87</v>
      </c>
      <c r="K9" s="80"/>
      <c r="L9" s="81"/>
      <c r="M9" s="77"/>
    </row>
    <row r="11" ht="15">
      <c r="A11" s="3" t="s">
        <v>340</v>
      </c>
    </row>
    <row r="12" spans="1:13" ht="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82"/>
    </row>
    <row r="13" spans="1:13" ht="1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83"/>
    </row>
    <row r="14" spans="1:13" ht="15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83"/>
    </row>
    <row r="15" spans="1:13" ht="1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83"/>
    </row>
    <row r="16" spans="1:13" ht="1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83"/>
    </row>
    <row r="17" spans="1:13" ht="1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83"/>
    </row>
    <row r="18" spans="1:13" ht="1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83"/>
    </row>
    <row r="19" spans="1:13" ht="1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83"/>
    </row>
    <row r="20" spans="1:13" ht="1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83"/>
    </row>
    <row r="21" spans="1:13" ht="1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83"/>
    </row>
    <row r="22" spans="1:13" ht="1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83"/>
    </row>
    <row r="23" spans="1:13" ht="1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83"/>
    </row>
    <row r="24" spans="1:13" ht="1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83"/>
    </row>
    <row r="25" spans="1:13" ht="1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83"/>
    </row>
    <row r="26" spans="1:13" ht="1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84"/>
    </row>
    <row r="28" spans="1:6" ht="15">
      <c r="A28" s="3" t="s">
        <v>341</v>
      </c>
      <c r="B28" s="3"/>
      <c r="C28" s="3"/>
      <c r="D28" s="3"/>
      <c r="E28" s="3"/>
      <c r="F28" s="3"/>
    </row>
    <row r="29" spans="1:13" ht="20.25" customHeight="1">
      <c r="A29" s="37" t="s">
        <v>169</v>
      </c>
      <c r="B29" s="38" t="s">
        <v>342</v>
      </c>
      <c r="C29" s="39"/>
      <c r="D29" s="39"/>
      <c r="E29" s="39"/>
      <c r="F29" s="39"/>
      <c r="G29" s="40"/>
      <c r="H29" s="41" t="s">
        <v>343</v>
      </c>
      <c r="I29" s="85" t="s">
        <v>344</v>
      </c>
      <c r="J29" s="85"/>
      <c r="K29" s="85"/>
      <c r="L29" s="86" t="s">
        <v>345</v>
      </c>
      <c r="M29" s="81"/>
    </row>
    <row r="30" spans="1:13" ht="15">
      <c r="A30" s="42">
        <v>1</v>
      </c>
      <c r="B30" s="43"/>
      <c r="C30" s="44"/>
      <c r="D30" s="44"/>
      <c r="E30" s="44"/>
      <c r="F30" s="44"/>
      <c r="G30" s="45"/>
      <c r="H30" s="46"/>
      <c r="I30" s="43"/>
      <c r="J30" s="44"/>
      <c r="K30" s="45"/>
      <c r="L30" s="43"/>
      <c r="M30" s="45"/>
    </row>
    <row r="31" spans="1:13" ht="15">
      <c r="A31" s="47">
        <v>2</v>
      </c>
      <c r="B31" s="48"/>
      <c r="C31" s="49"/>
      <c r="D31" s="49"/>
      <c r="E31" s="49"/>
      <c r="F31" s="49"/>
      <c r="G31" s="50"/>
      <c r="H31" s="51"/>
      <c r="I31" s="48"/>
      <c r="J31" s="49"/>
      <c r="K31" s="50"/>
      <c r="L31" s="48"/>
      <c r="M31" s="50"/>
    </row>
    <row r="32" spans="1:13" ht="15">
      <c r="A32" s="47">
        <v>3</v>
      </c>
      <c r="B32" s="48"/>
      <c r="C32" s="49"/>
      <c r="D32" s="49"/>
      <c r="E32" s="49"/>
      <c r="F32" s="49"/>
      <c r="G32" s="50"/>
      <c r="H32" s="51"/>
      <c r="I32" s="48"/>
      <c r="J32" s="49"/>
      <c r="K32" s="50"/>
      <c r="L32" s="48"/>
      <c r="M32" s="50"/>
    </row>
    <row r="33" spans="1:13" ht="15">
      <c r="A33" s="47">
        <v>4</v>
      </c>
      <c r="B33" s="48"/>
      <c r="C33" s="49"/>
      <c r="D33" s="49"/>
      <c r="E33" s="49"/>
      <c r="F33" s="49"/>
      <c r="G33" s="50"/>
      <c r="H33" s="51"/>
      <c r="I33" s="48"/>
      <c r="J33" s="49"/>
      <c r="K33" s="50"/>
      <c r="L33" s="48"/>
      <c r="M33" s="50"/>
    </row>
    <row r="34" spans="1:13" ht="15">
      <c r="A34" s="47">
        <v>5</v>
      </c>
      <c r="B34" s="48"/>
      <c r="C34" s="49"/>
      <c r="D34" s="49"/>
      <c r="E34" s="49"/>
      <c r="F34" s="49"/>
      <c r="G34" s="50"/>
      <c r="H34" s="51"/>
      <c r="I34" s="48"/>
      <c r="J34" s="49"/>
      <c r="K34" s="50"/>
      <c r="L34" s="48"/>
      <c r="M34" s="50"/>
    </row>
    <row r="35" spans="1:13" ht="15">
      <c r="A35" s="47">
        <v>6</v>
      </c>
      <c r="B35" s="48"/>
      <c r="C35" s="49"/>
      <c r="D35" s="49"/>
      <c r="E35" s="49"/>
      <c r="F35" s="49"/>
      <c r="G35" s="50"/>
      <c r="H35" s="51"/>
      <c r="I35" s="48"/>
      <c r="J35" s="49"/>
      <c r="K35" s="50"/>
      <c r="L35" s="48"/>
      <c r="M35" s="50"/>
    </row>
    <row r="36" spans="1:13" ht="15">
      <c r="A36" s="47">
        <v>7</v>
      </c>
      <c r="B36" s="48"/>
      <c r="C36" s="49"/>
      <c r="D36" s="49"/>
      <c r="E36" s="49"/>
      <c r="F36" s="49"/>
      <c r="G36" s="50"/>
      <c r="H36" s="51"/>
      <c r="I36" s="48"/>
      <c r="J36" s="49"/>
      <c r="K36" s="50"/>
      <c r="L36" s="48"/>
      <c r="M36" s="50"/>
    </row>
    <row r="37" spans="1:13" ht="15">
      <c r="A37" s="52">
        <v>8</v>
      </c>
      <c r="B37" s="53"/>
      <c r="C37" s="54"/>
      <c r="D37" s="54"/>
      <c r="E37" s="54"/>
      <c r="F37" s="54"/>
      <c r="G37" s="55"/>
      <c r="H37" s="56"/>
      <c r="I37" s="53"/>
      <c r="J37" s="54"/>
      <c r="K37" s="55"/>
      <c r="L37" s="53"/>
      <c r="M37" s="55"/>
    </row>
    <row r="38" spans="1:13" ht="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5">
      <c r="A39" s="58" t="s">
        <v>346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15">
      <c r="A40" s="59" t="s">
        <v>347</v>
      </c>
      <c r="B40" s="60"/>
      <c r="C40" s="60"/>
      <c r="D40" s="60"/>
      <c r="E40" s="60"/>
      <c r="F40" s="60"/>
      <c r="G40" s="60" t="s">
        <v>5</v>
      </c>
      <c r="H40" s="61" t="s">
        <v>348</v>
      </c>
      <c r="I40" s="61"/>
      <c r="J40" s="61"/>
      <c r="K40" s="61"/>
      <c r="L40" s="61"/>
      <c r="M40" s="87"/>
    </row>
    <row r="41" spans="1:13" ht="18" customHeight="1">
      <c r="A41" s="14" t="s">
        <v>349</v>
      </c>
      <c r="B41" s="15"/>
      <c r="C41" s="15"/>
      <c r="D41" s="15"/>
      <c r="E41" s="15"/>
      <c r="F41" s="15"/>
      <c r="G41" s="15" t="s">
        <v>5</v>
      </c>
      <c r="H41" s="62" t="s">
        <v>350</v>
      </c>
      <c r="I41" s="62"/>
      <c r="J41" s="62"/>
      <c r="K41" s="15"/>
      <c r="L41" s="88"/>
      <c r="M41" s="89"/>
    </row>
    <row r="42" spans="1:13" ht="14.25" customHeight="1">
      <c r="A42" s="14" t="s">
        <v>351</v>
      </c>
      <c r="B42" s="15"/>
      <c r="C42" s="15"/>
      <c r="D42" s="15"/>
      <c r="E42" s="15"/>
      <c r="F42" s="15"/>
      <c r="G42" s="15" t="s">
        <v>5</v>
      </c>
      <c r="H42" s="63" t="s">
        <v>352</v>
      </c>
      <c r="I42" s="63"/>
      <c r="J42" s="63"/>
      <c r="K42" s="15"/>
      <c r="L42" s="88"/>
      <c r="M42" s="89"/>
    </row>
    <row r="43" spans="1:13" ht="15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90"/>
    </row>
    <row r="45" spans="8:13" ht="15">
      <c r="H45" s="66" t="s">
        <v>353</v>
      </c>
      <c r="I45" s="91"/>
      <c r="J45" s="66" t="s">
        <v>354</v>
      </c>
      <c r="K45" s="91"/>
      <c r="L45" s="66" t="s">
        <v>355</v>
      </c>
      <c r="M45" s="91"/>
    </row>
    <row r="46" spans="8:13" ht="15">
      <c r="H46" s="67"/>
      <c r="I46" s="92"/>
      <c r="J46" s="93"/>
      <c r="K46" s="94"/>
      <c r="L46" s="95"/>
      <c r="M46" s="94"/>
    </row>
    <row r="47" spans="8:13" ht="15">
      <c r="H47" s="68"/>
      <c r="I47" s="96"/>
      <c r="J47" s="97"/>
      <c r="K47" s="98"/>
      <c r="L47" s="99"/>
      <c r="M47" s="98"/>
    </row>
    <row r="48" spans="8:13" ht="15">
      <c r="H48" s="69"/>
      <c r="I48" s="100"/>
      <c r="J48" s="101"/>
      <c r="K48" s="100"/>
      <c r="L48" s="101"/>
      <c r="M48" s="100"/>
    </row>
  </sheetData>
  <sheetProtection/>
  <mergeCells count="18">
    <mergeCell ref="F2:H2"/>
    <mergeCell ref="I2:K2"/>
    <mergeCell ref="I3:J3"/>
    <mergeCell ref="A5:B5"/>
    <mergeCell ref="A6:B6"/>
    <mergeCell ref="B29:G29"/>
    <mergeCell ref="I29:K29"/>
    <mergeCell ref="L29:M29"/>
    <mergeCell ref="H41:J41"/>
    <mergeCell ref="L41:M41"/>
    <mergeCell ref="H42:J42"/>
    <mergeCell ref="L42:M42"/>
    <mergeCell ref="H45:I45"/>
    <mergeCell ref="J45:K45"/>
    <mergeCell ref="L45:M45"/>
    <mergeCell ref="L2:L3"/>
    <mergeCell ref="A2:E3"/>
    <mergeCell ref="A12:M26"/>
  </mergeCells>
  <printOptions/>
  <pageMargins left="0.7" right="0.7" top="0.75" bottom="0.75" header="0.3" footer="0.3"/>
  <pageSetup horizontalDpi="600" verticalDpi="600" orientation="portrait" paperSize="9"/>
  <headerFooter>
    <oddHeader>&amp;RForm. RU No. 01/LH/DKKN/XI/18</oddHeader>
    <oddFooter>&amp;L&amp;A&amp;R&amp;N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User</cp:lastModifiedBy>
  <cp:lastPrinted>2015-04-14T00:56:24Z</cp:lastPrinted>
  <dcterms:created xsi:type="dcterms:W3CDTF">2005-01-04T08:12:46Z</dcterms:created>
  <dcterms:modified xsi:type="dcterms:W3CDTF">2019-02-07T04:56:08Z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1057</vt:i4>
  </property>
  <property fmtid="{D5CDD505-2E9C-101B-9397-08002B2CF9AE}" pid="3" name="KSOProductBuildV">
    <vt:lpwstr>1033-10.2.0.7635</vt:lpwstr>
  </property>
</Properties>
</file>